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nning Log" sheetId="1" r:id="rId3"/>
    <sheet state="visible" name="Plan WIP" sheetId="2" r:id="rId4"/>
    <sheet state="visible" name="Races" sheetId="3" r:id="rId5"/>
    <sheet state="visible" name="Mileage" sheetId="4" r:id="rId6"/>
    <sheet state="visible" name="Duration" sheetId="5" r:id="rId7"/>
    <sheet state="visible" name="Average Pace" sheetId="6" r:id="rId8"/>
    <sheet state="visible" name="Shoes" sheetId="7" r:id="rId9"/>
    <sheet state="visible" name="Run Types" sheetId="8" r:id="rId10"/>
  </sheets>
  <definedNames>
    <definedName name="RaceTime">Races!$F$3:$F$60</definedName>
    <definedName name="LogType">'Running Log'!$H$3:$H$365</definedName>
    <definedName name="RaceDistance">Races!$D$3:$D$60</definedName>
    <definedName name="LogTime">'Running Log'!$E$3:$E$365</definedName>
    <definedName name="LogShoe">'Running Log'!$M$3:$M$365</definedName>
    <definedName name="RaceShoe">Races!$P$3:$P$60</definedName>
    <definedName name="RaceDate">Races!$B$3:$B$60</definedName>
    <definedName name="LogDistance">'Running Log'!$C$3:$C$365</definedName>
    <definedName name="RunTypes">'Run Types'!$A$2:$A$7</definedName>
    <definedName name="ShoeNames">Shoes!$A$2:$A$17</definedName>
    <definedName name="LogDate">'Running Log'!$A$3:$A$365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The day is automatically calculated from the date.</t>
      </text>
    </comment>
    <comment authorId="0" ref="C1">
      <text>
        <t xml:space="preserve">Enter either miles or km.</t>
      </text>
    </comment>
    <comment authorId="0" ref="E1">
      <text>
        <t xml:space="preserve">Enter the total time in h:mm:ss.</t>
      </text>
    </comment>
    <comment authorId="0" ref="F1">
      <text>
        <t xml:space="preserve">The average pace is automatically calculated from the distance and time.</t>
      </text>
    </comment>
    <comment authorId="0" ref="H1">
      <text>
        <t xml:space="preserve">Enter the type of workout from the 'Run Types' sheet.</t>
      </text>
    </comment>
    <comment authorId="0" ref="I1">
      <text>
        <t xml:space="preserve">Miles are automatically calculated based on previous distance entries.</t>
      </text>
    </comment>
    <comment authorId="0" ref="M1">
      <text>
        <t xml:space="preserve">Select the shoe you used.  Shoe mileage is tracked on the Shoes sheet.</t>
      </text>
    </comment>
    <comment authorId="0" ref="I2">
      <text>
        <t xml:space="preserve">Week to date.</t>
      </text>
    </comment>
    <comment authorId="0" ref="J2">
      <text>
        <t xml:space="preserve">Month to date.</t>
      </text>
    </comment>
    <comment authorId="0" ref="K2">
      <text>
        <t xml:space="preserve">Year to date.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Enter either miles or m.</t>
      </text>
    </comment>
    <comment authorId="0" ref="F1">
      <text>
        <t xml:space="preserve">Enter the total time in h:mm:ss.</t>
      </text>
    </comment>
    <comment authorId="0" ref="G1">
      <text>
        <t xml:space="preserve">If the race is a PR, it will be indicated here.</t>
      </text>
    </comment>
    <comment authorId="0" ref="H1">
      <text>
        <t xml:space="preserve">Average pace is automatically calculated based on distance and time.</t>
      </text>
    </comment>
    <comment authorId="0" ref="J1">
      <text>
        <t xml:space="preserve">How did you finish?</t>
      </text>
    </comment>
    <comment authorId="0" ref="L1">
      <text>
        <t xml:space="preserve">How many people raced?</t>
      </text>
    </comment>
    <comment authorId="0" ref="N1">
      <text>
        <t xml:space="preserve">Higher is better.  First place is 100%.</t>
      </text>
    </comment>
    <comment authorId="0" ref="P1">
      <text>
        <t xml:space="preserve">Enter the shoe you used. Shoe mileage is tracked on the Shoes sheet.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The shoe name should be unique.</t>
      </text>
    </comment>
    <comment authorId="0" ref="C1">
      <text>
        <t xml:space="preserve">Enter miles that are not tracked in this workbook.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The first 6 run types are used in graphs.  You may edit them, but I don't recommend adding more rows.</t>
      </text>
    </comment>
  </commentList>
</comments>
</file>

<file path=xl/sharedStrings.xml><?xml version="1.0" encoding="utf-8"?>
<sst xmlns="http://schemas.openxmlformats.org/spreadsheetml/2006/main" count="248" uniqueCount="137">
  <si>
    <t>Date</t>
  </si>
  <si>
    <t>Day</t>
  </si>
  <si>
    <t>Distance</t>
  </si>
  <si>
    <t>Time</t>
  </si>
  <si>
    <t>Pace</t>
  </si>
  <si>
    <t>Type</t>
  </si>
  <si>
    <t>Miles</t>
  </si>
  <si>
    <t>Shoe</t>
  </si>
  <si>
    <t>Notes</t>
  </si>
  <si>
    <t>miles</t>
  </si>
  <si>
    <t>km</t>
  </si>
  <si>
    <t>per mile</t>
  </si>
  <si>
    <t>per km</t>
  </si>
  <si>
    <t>WTD</t>
  </si>
  <si>
    <t>MTD</t>
  </si>
  <si>
    <t>YTD</t>
  </si>
  <si>
    <t>Life</t>
  </si>
  <si>
    <t>Long</t>
  </si>
  <si>
    <t>Brooks Adrenaline 20</t>
  </si>
  <si>
    <t>First day of trying to increase weekly mileage. Not an easy or hard, kind of stuck in the middle</t>
  </si>
  <si>
    <t>Rest Day</t>
  </si>
  <si>
    <t>Easy</t>
  </si>
  <si>
    <t>Tempo</t>
  </si>
  <si>
    <t>Went hard for no reason, was able to close in 6:38. Not trying to do these pointless hard runs that cause calf pain</t>
  </si>
  <si>
    <t>Was planning on doing closer to 5, right knee had some potential IT band pain, did some stretches</t>
  </si>
  <si>
    <t>Trying to keep heart rate low, averaged around 129</t>
  </si>
  <si>
    <t>Another easy day, felt pretty sick from running right after dinner, kept heart rate low around 132</t>
  </si>
  <si>
    <t>Longer than anticipated, 401ft elevation, knees started to feel it on the way down, specifically the right knee</t>
  </si>
  <si>
    <t>Rest Day, Emily hit my left knee with a wii remote and now its pretty brused, so taking the day off</t>
  </si>
  <si>
    <t>Nike Invincible 3</t>
  </si>
  <si>
    <t>Trying out the new shoes, went a bit faster than I should have, didn't have any niggles that stand out, doing some glutes and hamstrings after</t>
  </si>
  <si>
    <t>Slow day, did hamstrings yesterday and they were feeling sore today, form felt a little off, still trying to adjust to new shoes</t>
  </si>
  <si>
    <t>Rest</t>
  </si>
  <si>
    <t>Terrible air quality, felt pretty tired, hoping my body is just starting to adjust to milage</t>
  </si>
  <si>
    <t xml:space="preserve">Legs aren't feeling amazing, long run planned for tomorrow, so hoping short today will keep them fresh for tomorow, </t>
  </si>
  <si>
    <t>Cranked the pace at the end, last two miles were about 6:50, 6:23, happy with that, but my legs will pay the price</t>
  </si>
  <si>
    <t>rest</t>
  </si>
  <si>
    <t>Tried to stay around the 9:00 range, heart rate and breathing where a bit higher than normal at this pace. Left it band feeling iffy</t>
  </si>
  <si>
    <t>Left calf, knee (it band) and hip all feeling off</t>
  </si>
  <si>
    <t>Hip still didn't feel good, the last mile, ankle pain in left foot has returned, still feels strained the next day, proably going to take off until at least monday</t>
  </si>
  <si>
    <t>Goal Race</t>
  </si>
  <si>
    <t>Goal Time</t>
  </si>
  <si>
    <t>Weeks Until Race</t>
  </si>
  <si>
    <t xml:space="preserve">2024 4th of July 5k </t>
  </si>
  <si>
    <t>Training Paces</t>
  </si>
  <si>
    <t>Estimated Vo2 Max</t>
  </si>
  <si>
    <t>Aerobic Development: TBD</t>
  </si>
  <si>
    <t>8:34 - 9:30</t>
  </si>
  <si>
    <t>Threshold</t>
  </si>
  <si>
    <t>Vo2: TBD</t>
  </si>
  <si>
    <t>Things I don't know</t>
  </si>
  <si>
    <t xml:space="preserve">When to start tempos </t>
  </si>
  <si>
    <t>How long a tempo be</t>
  </si>
  <si>
    <t>If/When I incorporate track workouts</t>
  </si>
  <si>
    <t>Track workouts for 5k</t>
  </si>
  <si>
    <t>Peak milage goal</t>
  </si>
  <si>
    <t>Incorporate hills?</t>
  </si>
  <si>
    <t>When to recalculate paces</t>
  </si>
  <si>
    <t>Mileage or time based goals?</t>
  </si>
  <si>
    <t xml:space="preserve">Only looking at the next six weeks </t>
  </si>
  <si>
    <t xml:space="preserve">Still a work in progress </t>
  </si>
  <si>
    <t>WEEK OF</t>
  </si>
  <si>
    <t>MONDAY</t>
  </si>
  <si>
    <t>TUESDAY</t>
  </si>
  <si>
    <t>WEDNESDAY</t>
  </si>
  <si>
    <t>THURSDAY</t>
  </si>
  <si>
    <t>FRIDAY</t>
  </si>
  <si>
    <t>SATURDAY</t>
  </si>
  <si>
    <t>TOTALS/Purpose</t>
  </si>
  <si>
    <t>3mi @ 8:30-9:00 4x20 sec strides</t>
  </si>
  <si>
    <t>Recovery/Easy: 3</t>
  </si>
  <si>
    <t>Easy 4 @ 8:30 - 9:00 w/ Strides</t>
  </si>
  <si>
    <t>Easy 2 @ 8:30 - 9:00 w/ Strides</t>
  </si>
  <si>
    <t>Long Run: 7 miles</t>
  </si>
  <si>
    <t>23 Miles</t>
  </si>
  <si>
    <t>ACTUAL</t>
  </si>
  <si>
    <t>Base Building: 5</t>
  </si>
  <si>
    <t>Base Building: 4</t>
  </si>
  <si>
    <t>Tempo: 1 Mile WU, 3 Mile @Tempo</t>
  </si>
  <si>
    <t>Recovery/Easy: 2</t>
  </si>
  <si>
    <t>Base Building: 3</t>
  </si>
  <si>
    <t>25 Miles</t>
  </si>
  <si>
    <t>Run some Hills: 5</t>
  </si>
  <si>
    <t>Long Run: 8 miles</t>
  </si>
  <si>
    <t>27 Miles</t>
  </si>
  <si>
    <t>Rest day :)</t>
  </si>
  <si>
    <t>Long Run: 6 miles</t>
  </si>
  <si>
    <t>20 Miles, drop week</t>
  </si>
  <si>
    <t>30 Miles</t>
  </si>
  <si>
    <t>Event</t>
  </si>
  <si>
    <t>PR</t>
  </si>
  <si>
    <t>Place</t>
  </si>
  <si>
    <t># Competitors</t>
  </si>
  <si>
    <t>Percentile</t>
  </si>
  <si>
    <t>m</t>
  </si>
  <si>
    <t>Overall</t>
  </si>
  <si>
    <t>Age Group</t>
  </si>
  <si>
    <t>Mileage</t>
  </si>
  <si>
    <t>This Week</t>
  </si>
  <si>
    <t>This Month</t>
  </si>
  <si>
    <t>This Year</t>
  </si>
  <si>
    <t>All Time</t>
  </si>
  <si>
    <t>Current</t>
  </si>
  <si>
    <t>Weekly Mileage</t>
  </si>
  <si>
    <t>Ending Week of:</t>
  </si>
  <si>
    <t>&lt;&lt;&lt; Change Date Here!</t>
  </si>
  <si>
    <t>Current by Type</t>
  </si>
  <si>
    <t>Time Spent Running</t>
  </si>
  <si>
    <t>Weekly Duration</t>
  </si>
  <si>
    <t>&lt;&lt;&lt; Change Date On Mileage Sheet!</t>
  </si>
  <si>
    <t>HOURS Current by Type:</t>
  </si>
  <si>
    <t>HOURS Ending Week of:</t>
  </si>
  <si>
    <t>Average Pace</t>
  </si>
  <si>
    <t>Weekly Pace</t>
  </si>
  <si>
    <t>Current by Type (MIN)</t>
  </si>
  <si>
    <t>MIN Ending Week of:</t>
  </si>
  <si>
    <t>Shoe Name</t>
  </si>
  <si>
    <t>Shoe Price</t>
  </si>
  <si>
    <t>Initial Miles</t>
  </si>
  <si>
    <t>Current Miles</t>
  </si>
  <si>
    <t>Price per mile</t>
  </si>
  <si>
    <t>Purchase Date</t>
  </si>
  <si>
    <t>Retired Date</t>
  </si>
  <si>
    <t>The everyday beater, hasn't died yet</t>
  </si>
  <si>
    <t>Nike Streakfly</t>
  </si>
  <si>
    <t>Tempos/threshold, when I want to go fast on roads</t>
  </si>
  <si>
    <t>Run Type</t>
  </si>
  <si>
    <t>Description</t>
  </si>
  <si>
    <t>A normal run or recovery run.</t>
  </si>
  <si>
    <t>Fartlek</t>
  </si>
  <si>
    <t>A normal run with some timed intervals thrown in.</t>
  </si>
  <si>
    <t>Hill</t>
  </si>
  <si>
    <t>A workout uphill.</t>
  </si>
  <si>
    <t>Interval</t>
  </si>
  <si>
    <t>Repeated shorter intervals.  Usually on a track.</t>
  </si>
  <si>
    <t>A run at a sustained faster pace.</t>
  </si>
  <si>
    <t>A long endurance run.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</si>
</sst>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#,##0.###############"/>
    <numFmt numFmtId="166" formatCode="$#,##0.00"/>
  </numFmts>
  <fonts count="14">
    <font>
      <sz val="10.0"/>
      <color rgb="FF000000"/>
      <name val="Arial"/>
    </font>
    <font>
      <b/>
      <sz val="12.0"/>
      <color rgb="FF057D9F"/>
    </font>
    <font/>
    <font>
      <i/>
      <sz val="10.0"/>
    </font>
    <font>
      <sz val="9.0"/>
      <color rgb="FF000000"/>
      <name val="&quot;Google Sans Mono&quot;"/>
    </font>
    <font>
      <b/>
      <sz val="17.0"/>
      <color rgb="FFFFFFFF"/>
      <name val="Arial"/>
    </font>
    <font>
      <name val="Arial"/>
    </font>
    <font>
      <sz val="13.0"/>
      <color rgb="FFFFFFFF"/>
      <name val="Arial"/>
    </font>
    <font>
      <b/>
      <sz val="16.0"/>
      <name val="Arial"/>
    </font>
    <font>
      <b/>
      <sz val="13.0"/>
      <name val="Arial"/>
    </font>
    <font>
      <b/>
      <sz val="12.0"/>
      <color rgb="FF000000"/>
    </font>
    <font>
      <b/>
      <sz val="10.0"/>
    </font>
    <font>
      <sz val="12.0"/>
    </font>
    <font>
      <b/>
      <sz val="12.0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30">
    <border/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FFFFFF"/>
      </top>
    </border>
  </borders>
  <cellStyleXfs count="1">
    <xf borderId="0" fillId="0" fontId="0" numFmtId="0" applyAlignment="1" applyFont="1"/>
  </cellStyleXfs>
  <cellXfs count="16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2" fillId="0" fontId="1" numFmtId="4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shrinkToFit="0" wrapText="1"/>
    </xf>
    <xf borderId="3" fillId="0" fontId="1" numFmtId="0" xfId="0" applyAlignment="1" applyBorder="1" applyFont="1">
      <alignment horizontal="right" readingOrder="0" shrinkToFit="0" wrapText="1"/>
    </xf>
    <xf borderId="2" fillId="0" fontId="1" numFmtId="0" xfId="0" applyAlignment="1" applyBorder="1" applyFont="1">
      <alignment readingOrder="0" shrinkToFit="0" wrapText="1"/>
    </xf>
    <xf borderId="3" fillId="0" fontId="1" numFmtId="0" xfId="0" applyAlignment="1" applyBorder="1" applyFont="1">
      <alignment readingOrder="0" shrinkToFit="0" wrapText="1"/>
    </xf>
    <xf borderId="0" fillId="2" fontId="2" numFmtId="0" xfId="0" applyAlignment="1" applyFill="1" applyFont="1">
      <alignment shrinkToFit="0" wrapText="1"/>
    </xf>
    <xf borderId="1" fillId="2" fontId="2" numFmtId="0" xfId="0" applyAlignment="1" applyBorder="1" applyFont="1">
      <alignment shrinkToFit="0" wrapText="1"/>
    </xf>
    <xf borderId="2" fillId="2" fontId="3" numFmtId="4" xfId="0" applyAlignment="1" applyBorder="1" applyFont="1" applyNumberFormat="1">
      <alignment readingOrder="0" shrinkToFit="0" wrapText="1"/>
    </xf>
    <xf borderId="1" fillId="2" fontId="3" numFmtId="0" xfId="0" applyAlignment="1" applyBorder="1" applyFont="1">
      <alignment readingOrder="0" shrinkToFit="0" wrapText="1"/>
    </xf>
    <xf borderId="3" fillId="2" fontId="2" numFmtId="0" xfId="0" applyAlignment="1" applyBorder="1" applyFont="1">
      <alignment shrinkToFit="0" wrapText="1"/>
    </xf>
    <xf borderId="2" fillId="2" fontId="3" numFmtId="0" xfId="0" applyAlignment="1" applyBorder="1" applyFont="1">
      <alignment readingOrder="0" shrinkToFit="0" wrapText="1"/>
    </xf>
    <xf borderId="0" fillId="2" fontId="3" numFmtId="0" xfId="0" applyAlignment="1" applyFont="1">
      <alignment readingOrder="0" shrinkToFit="0" wrapText="1"/>
    </xf>
    <xf borderId="2" fillId="2" fontId="2" numFmtId="0" xfId="0" applyAlignment="1" applyBorder="1" applyFont="1">
      <alignment shrinkToFit="0" wrapText="1"/>
    </xf>
    <xf borderId="0" fillId="0" fontId="2" numFmtId="14" xfId="0" applyAlignment="1" applyFont="1" applyNumberFormat="1">
      <alignment readingOrder="0" shrinkToFit="0" wrapText="1"/>
    </xf>
    <xf borderId="1" fillId="3" fontId="2" numFmtId="0" xfId="0" applyAlignment="1" applyBorder="1" applyFill="1" applyFont="1">
      <alignment shrinkToFit="0" wrapText="1"/>
    </xf>
    <xf borderId="2" fillId="4" fontId="2" numFmtId="4" xfId="0" applyAlignment="1" applyBorder="1" applyFill="1" applyFont="1" applyNumberFormat="1">
      <alignment readingOrder="0" shrinkToFit="0" wrapText="1"/>
    </xf>
    <xf borderId="1" fillId="4" fontId="2" numFmtId="4" xfId="0" applyAlignment="1" applyBorder="1" applyFont="1" applyNumberFormat="1">
      <alignment shrinkToFit="0" wrapText="1"/>
    </xf>
    <xf borderId="3" fillId="0" fontId="2" numFmtId="46" xfId="0" applyAlignment="1" applyBorder="1" applyFont="1" applyNumberFormat="1">
      <alignment readingOrder="0" shrinkToFit="0" wrapText="1"/>
    </xf>
    <xf borderId="2" fillId="3" fontId="2" numFmtId="46" xfId="0" applyAlignment="1" applyBorder="1" applyFont="1" applyNumberFormat="1">
      <alignment shrinkToFit="0" wrapText="1"/>
    </xf>
    <xf borderId="1" fillId="3" fontId="2" numFmtId="46" xfId="0" applyAlignment="1" applyBorder="1" applyFont="1" applyNumberFormat="1">
      <alignment shrinkToFit="0" wrapText="1"/>
    </xf>
    <xf borderId="3" fillId="0" fontId="2" numFmtId="0" xfId="0" applyAlignment="1" applyBorder="1" applyFont="1">
      <alignment readingOrder="0" shrinkToFit="0" wrapText="1"/>
    </xf>
    <xf borderId="2" fillId="3" fontId="2" numFmtId="3" xfId="0" applyAlignment="1" applyBorder="1" applyFont="1" applyNumberFormat="1">
      <alignment shrinkToFit="0" wrapText="1"/>
    </xf>
    <xf borderId="0" fillId="3" fontId="2" numFmtId="3" xfId="0" applyAlignment="1" applyFont="1" applyNumberFormat="1">
      <alignment shrinkToFit="0" wrapText="1"/>
    </xf>
    <xf borderId="1" fillId="3" fontId="2" numFmtId="3" xfId="0" applyAlignment="1" applyBorder="1" applyFont="1" applyNumberFormat="1">
      <alignment shrinkToFit="0" wrapText="1"/>
    </xf>
    <xf borderId="0" fillId="0" fontId="2" numFmtId="0" xfId="0" applyAlignment="1" applyFont="1">
      <alignment readingOrder="0" shrinkToFit="0" wrapText="1"/>
    </xf>
    <xf borderId="2" fillId="3" fontId="2" numFmtId="46" xfId="0" applyAlignment="1" applyBorder="1" applyFont="1" applyNumberFormat="1">
      <alignment readingOrder="0" shrinkToFit="0" wrapText="1"/>
    </xf>
    <xf borderId="2" fillId="4" fontId="2" numFmtId="4" xfId="0" applyAlignment="1" applyBorder="1" applyFont="1" applyNumberFormat="1">
      <alignment shrinkToFit="0" wrapText="1"/>
    </xf>
    <xf borderId="3" fillId="0" fontId="2" numFmtId="0" xfId="0" applyAlignment="1" applyBorder="1" applyFont="1">
      <alignment readingOrder="0" shrinkToFit="0" wrapText="1"/>
    </xf>
    <xf borderId="0" fillId="4" fontId="4" numFmtId="4" xfId="0" applyAlignment="1" applyFont="1" applyNumberFormat="1">
      <alignment shrinkToFit="0" wrapText="1"/>
    </xf>
    <xf borderId="3" fillId="0" fontId="2" numFmtId="0" xfId="0" applyAlignment="1" applyBorder="1" applyFont="1">
      <alignment shrinkToFit="0" wrapText="1"/>
    </xf>
    <xf borderId="0" fillId="5" fontId="5" numFmtId="0" xfId="0" applyAlignment="1" applyFill="1" applyFont="1">
      <alignment horizontal="center" shrinkToFit="0" vertical="bottom" wrapText="1"/>
    </xf>
    <xf borderId="0" fillId="0" fontId="6" numFmtId="0" xfId="0" applyAlignment="1" applyFont="1">
      <alignment shrinkToFit="0" vertical="bottom" wrapText="1"/>
    </xf>
    <xf borderId="0" fillId="5" fontId="5" numFmtId="20" xfId="0" applyAlignment="1" applyFont="1" applyNumberFormat="1">
      <alignment horizontal="center" shrinkToFit="0" vertical="bottom" wrapText="1"/>
    </xf>
    <xf borderId="0" fillId="6" fontId="5" numFmtId="0" xfId="0" applyAlignment="1" applyFill="1" applyFont="1">
      <alignment horizontal="center" shrinkToFit="0" vertical="bottom" wrapText="1"/>
    </xf>
    <xf borderId="0" fillId="6" fontId="5" numFmtId="0" xfId="0" applyAlignment="1" applyFont="1">
      <alignment horizontal="center" readingOrder="0" shrinkToFit="0" vertical="bottom" wrapText="1"/>
    </xf>
    <xf borderId="0" fillId="6" fontId="5" numFmtId="20" xfId="0" applyAlignment="1" applyFont="1" applyNumberFormat="1">
      <alignment horizontal="center" readingOrder="0" shrinkToFit="0" vertical="bottom" wrapText="1"/>
    </xf>
    <xf borderId="0" fillId="6" fontId="6" numFmtId="0" xfId="0" applyAlignment="1" applyFont="1">
      <alignment shrinkToFit="0" vertical="bottom" wrapText="1"/>
    </xf>
    <xf borderId="0" fillId="7" fontId="5" numFmtId="0" xfId="0" applyAlignment="1" applyFill="1" applyFont="1">
      <alignment horizontal="center" shrinkToFit="0" vertical="bottom" wrapText="1"/>
    </xf>
    <xf borderId="0" fillId="7" fontId="7" numFmtId="0" xfId="0" applyAlignment="1" applyFont="1">
      <alignment horizontal="center" shrinkToFit="0" vertical="bottom" wrapText="1"/>
    </xf>
    <xf borderId="0" fillId="7" fontId="7" numFmtId="0" xfId="0" applyAlignment="1" applyFont="1">
      <alignment horizontal="center" shrinkToFit="0" vertical="bottom" wrapText="1"/>
    </xf>
    <xf borderId="0" fillId="0" fontId="8" numFmtId="0" xfId="0" applyAlignment="1" applyFont="1">
      <alignment horizontal="center" shrinkToFit="0" vertical="bottom" wrapText="1"/>
    </xf>
    <xf borderId="0" fillId="0" fontId="6" numFmtId="0" xfId="0" applyAlignment="1" applyFont="1">
      <alignment readingOrder="0" shrinkToFit="0" vertical="bottom" wrapText="1"/>
    </xf>
    <xf borderId="0" fillId="0" fontId="9" numFmtId="0" xfId="0" applyAlignment="1" applyFont="1">
      <alignment horizontal="center" shrinkToFit="0" vertical="bottom" wrapText="1"/>
    </xf>
    <xf borderId="0" fillId="0" fontId="6" numFmtId="164" xfId="0" applyAlignment="1" applyFont="1" applyNumberFormat="1">
      <alignment shrinkToFit="0" vertical="bottom" wrapText="1"/>
    </xf>
    <xf borderId="0" fillId="0" fontId="9" numFmtId="164" xfId="0" applyAlignment="1" applyFont="1" applyNumberFormat="1">
      <alignment horizontal="center" shrinkToFit="0" vertical="bottom" wrapText="1"/>
    </xf>
    <xf borderId="1" fillId="0" fontId="1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shrinkToFit="0" wrapText="1"/>
    </xf>
    <xf borderId="2" fillId="2" fontId="3" numFmtId="0" xfId="0" applyAlignment="1" applyBorder="1" applyFont="1">
      <alignment shrinkToFit="0" wrapText="1"/>
    </xf>
    <xf borderId="3" fillId="2" fontId="3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2" fillId="0" fontId="2" numFmtId="14" xfId="0" applyAlignment="1" applyBorder="1" applyFont="1" applyNumberFormat="1">
      <alignment readingOrder="0" shrinkToFit="0" wrapText="1"/>
    </xf>
    <xf borderId="2" fillId="4" fontId="2" numFmtId="4" xfId="0" applyAlignment="1" applyBorder="1" applyFont="1" applyNumberFormat="1">
      <alignment shrinkToFit="0" wrapText="1"/>
    </xf>
    <xf borderId="1" fillId="4" fontId="2" numFmtId="3" xfId="0" applyAlignment="1" applyBorder="1" applyFont="1" applyNumberFormat="1">
      <alignment shrinkToFit="0" wrapText="1"/>
    </xf>
    <xf borderId="3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readingOrder="0" shrinkToFit="0" wrapText="1"/>
    </xf>
    <xf borderId="0" fillId="3" fontId="2" numFmtId="9" xfId="0" applyAlignment="1" applyFont="1" applyNumberFormat="1">
      <alignment shrinkToFit="0" wrapText="1"/>
    </xf>
    <xf borderId="1" fillId="3" fontId="2" numFmtId="9" xfId="0" applyAlignment="1" applyBorder="1" applyFont="1" applyNumberFormat="1">
      <alignment shrinkToFit="0" wrapText="1"/>
    </xf>
    <xf borderId="2" fillId="0" fontId="2" numFmtId="0" xfId="0" applyAlignment="1" applyBorder="1" applyFont="1">
      <alignment shrinkToFit="0" wrapText="1"/>
    </xf>
    <xf borderId="0" fillId="3" fontId="2" numFmtId="9" xfId="0" applyAlignment="1" applyFont="1" applyNumberFormat="1">
      <alignment shrinkToFit="0" wrapText="1"/>
    </xf>
    <xf borderId="1" fillId="3" fontId="2" numFmtId="9" xfId="0" applyAlignment="1" applyBorder="1" applyFont="1" applyNumberFormat="1">
      <alignment shrinkToFit="0" wrapText="1"/>
    </xf>
    <xf borderId="4" fillId="0" fontId="10" numFmtId="0" xfId="0" applyAlignment="1" applyBorder="1" applyFont="1">
      <alignment readingOrder="0" shrinkToFit="0" wrapText="1"/>
    </xf>
    <xf borderId="5" fillId="0" fontId="2" numFmtId="3" xfId="0" applyAlignment="1" applyBorder="1" applyFont="1" applyNumberFormat="1">
      <alignment shrinkToFit="0" wrapText="1"/>
    </xf>
    <xf borderId="6" fillId="0" fontId="2" numFmtId="3" xfId="0" applyAlignment="1" applyBorder="1" applyFont="1" applyNumberFormat="1">
      <alignment shrinkToFit="0" wrapText="1"/>
    </xf>
    <xf borderId="6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8" fillId="3" fontId="11" numFmtId="0" xfId="0" applyAlignment="1" applyBorder="1" applyFont="1">
      <alignment readingOrder="0" shrinkToFit="0" wrapText="1"/>
    </xf>
    <xf borderId="9" fillId="3" fontId="2" numFmtId="3" xfId="0" applyAlignment="1" applyBorder="1" applyFont="1" applyNumberFormat="1">
      <alignment shrinkToFit="0" wrapText="1"/>
    </xf>
    <xf borderId="10" fillId="0" fontId="2" numFmtId="3" xfId="0" applyAlignment="1" applyBorder="1" applyFont="1" applyNumberFormat="1">
      <alignment shrinkToFit="0" wrapText="1"/>
    </xf>
    <xf borderId="0" fillId="3" fontId="11" numFmtId="0" xfId="0" applyAlignment="1" applyFont="1">
      <alignment readingOrder="0" shrinkToFit="0" wrapText="1"/>
    </xf>
    <xf borderId="11" fillId="3" fontId="11" numFmtId="0" xfId="0" applyAlignment="1" applyBorder="1" applyFont="1">
      <alignment readingOrder="0" shrinkToFit="0" wrapText="1"/>
    </xf>
    <xf borderId="12" fillId="3" fontId="2" numFmtId="3" xfId="0" applyAlignment="1" applyBorder="1" applyFont="1" applyNumberFormat="1">
      <alignment shrinkToFit="0" wrapText="1"/>
    </xf>
    <xf borderId="13" fillId="0" fontId="2" numFmtId="0" xfId="0" applyAlignment="1" applyBorder="1" applyFont="1">
      <alignment shrinkToFit="0" wrapText="1"/>
    </xf>
    <xf borderId="14" fillId="0" fontId="2" numFmtId="3" xfId="0" applyAlignment="1" applyBorder="1" applyFont="1" applyNumberFormat="1">
      <alignment shrinkToFit="0" wrapText="1"/>
    </xf>
    <xf borderId="7" fillId="0" fontId="2" numFmtId="3" xfId="0" applyAlignment="1" applyBorder="1" applyFont="1" applyNumberFormat="1">
      <alignment shrinkToFit="0" wrapText="1"/>
    </xf>
    <xf borderId="15" fillId="0" fontId="2" numFmtId="0" xfId="0" applyAlignment="1" applyBorder="1" applyFont="1">
      <alignment shrinkToFit="0" wrapText="1"/>
    </xf>
    <xf borderId="16" fillId="0" fontId="11" numFmtId="0" xfId="0" applyAlignment="1" applyBorder="1" applyFont="1">
      <alignment readingOrder="0" shrinkToFit="0" wrapText="1"/>
    </xf>
    <xf borderId="17" fillId="0" fontId="2" numFmtId="3" xfId="0" applyAlignment="1" applyBorder="1" applyFont="1" applyNumberFormat="1">
      <alignment shrinkToFit="0" wrapText="1"/>
    </xf>
    <xf borderId="18" fillId="3" fontId="11" numFmtId="0" xfId="0" applyAlignment="1" applyBorder="1" applyFont="1">
      <alignment readingOrder="0" shrinkToFit="0" wrapText="1"/>
    </xf>
    <xf borderId="19" fillId="3" fontId="2" numFmtId="3" xfId="0" applyAlignment="1" applyBorder="1" applyFont="1" applyNumberFormat="1">
      <alignment shrinkToFit="0" wrapText="1"/>
    </xf>
    <xf borderId="8" fillId="3" fontId="2" numFmtId="14" xfId="0" applyAlignment="1" applyBorder="1" applyFont="1" applyNumberFormat="1">
      <alignment shrinkToFit="0" wrapText="1"/>
    </xf>
    <xf borderId="9" fillId="3" fontId="6" numFmtId="3" xfId="0" applyAlignment="1" applyBorder="1" applyFont="1" applyNumberFormat="1">
      <alignment horizontal="right" shrinkToFit="0" vertical="bottom" wrapText="1"/>
    </xf>
    <xf borderId="0" fillId="3" fontId="2" numFmtId="14" xfId="0" applyAlignment="1" applyFont="1" applyNumberFormat="1">
      <alignment shrinkToFit="0" wrapText="1"/>
    </xf>
    <xf borderId="1" fillId="3" fontId="6" numFmtId="3" xfId="0" applyAlignment="1" applyBorder="1" applyFont="1" applyNumberFormat="1">
      <alignment horizontal="right" shrinkToFit="0" vertical="bottom" wrapText="1"/>
    </xf>
    <xf borderId="11" fillId="3" fontId="2" numFmtId="14" xfId="0" applyAlignment="1" applyBorder="1" applyFont="1" applyNumberFormat="1">
      <alignment shrinkToFit="0" wrapText="1"/>
    </xf>
    <xf borderId="12" fillId="3" fontId="6" numFmtId="3" xfId="0" applyAlignment="1" applyBorder="1" applyFont="1" applyNumberFormat="1">
      <alignment horizontal="right" shrinkToFit="0" vertical="bottom" wrapText="1"/>
    </xf>
    <xf borderId="19" fillId="4" fontId="12" numFmtId="14" xfId="0" applyAlignment="1" applyBorder="1" applyFont="1" applyNumberFormat="1">
      <alignment readingOrder="0" shrinkToFit="0" wrapText="1"/>
    </xf>
    <xf borderId="20" fillId="0" fontId="2" numFmtId="3" xfId="0" applyAlignment="1" applyBorder="1" applyFont="1" applyNumberFormat="1">
      <alignment shrinkToFit="0" wrapText="1"/>
    </xf>
    <xf borderId="21" fillId="0" fontId="13" numFmtId="3" xfId="0" applyAlignment="1" applyBorder="1" applyFont="1" applyNumberFormat="1">
      <alignment readingOrder="0" shrinkToFit="0" wrapText="1"/>
    </xf>
    <xf borderId="22" fillId="0" fontId="2" numFmtId="0" xfId="0" applyAlignment="1" applyBorder="1" applyFont="1">
      <alignment shrinkToFit="0" wrapText="1"/>
    </xf>
    <xf borderId="17" fillId="0" fontId="2" numFmtId="0" xfId="0" applyAlignment="1" applyBorder="1" applyFont="1">
      <alignment shrinkToFit="0" wrapText="1"/>
    </xf>
    <xf borderId="18" fillId="3" fontId="2" numFmtId="3" xfId="0" applyAlignment="1" applyBorder="1" applyFont="1" applyNumberFormat="1">
      <alignment horizontal="right" shrinkToFit="0" wrapText="1"/>
    </xf>
    <xf borderId="19" fillId="3" fontId="2" numFmtId="3" xfId="0" applyAlignment="1" applyBorder="1" applyFont="1" applyNumberFormat="1">
      <alignment horizontal="right" shrinkToFit="0" wrapText="1"/>
    </xf>
    <xf borderId="10" fillId="0" fontId="2" numFmtId="0" xfId="0" applyAlignment="1" applyBorder="1" applyFont="1">
      <alignment shrinkToFit="0" wrapText="1"/>
    </xf>
    <xf borderId="8" fillId="3" fontId="6" numFmtId="3" xfId="0" applyAlignment="1" applyBorder="1" applyFont="1" applyNumberFormat="1">
      <alignment horizontal="right" shrinkToFit="0" vertical="bottom" wrapText="1"/>
    </xf>
    <xf borderId="0" fillId="3" fontId="6" numFmtId="3" xfId="0" applyAlignment="1" applyFont="1" applyNumberFormat="1">
      <alignment horizontal="right" shrinkToFit="0" vertical="bottom" wrapText="1"/>
    </xf>
    <xf borderId="11" fillId="3" fontId="6" numFmtId="3" xfId="0" applyAlignment="1" applyBorder="1" applyFont="1" applyNumberFormat="1">
      <alignment horizontal="right" shrinkToFit="0" vertical="bottom" wrapText="1"/>
    </xf>
    <xf borderId="14" fillId="0" fontId="2" numFmtId="0" xfId="0" applyAlignment="1" applyBorder="1" applyFont="1">
      <alignment shrinkToFit="0" wrapText="1"/>
    </xf>
    <xf borderId="19" fillId="3" fontId="2" numFmtId="14" xfId="0" applyAlignment="1" applyBorder="1" applyFont="1" applyNumberFormat="1">
      <alignment shrinkToFit="0" wrapText="1"/>
    </xf>
    <xf borderId="18" fillId="0" fontId="13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shrinkToFit="0" wrapText="1"/>
    </xf>
    <xf borderId="9" fillId="3" fontId="6" numFmtId="46" xfId="0" applyAlignment="1" applyBorder="1" applyFont="1" applyNumberFormat="1">
      <alignment horizontal="right" shrinkToFit="0" vertical="bottom" wrapText="1"/>
    </xf>
    <xf borderId="1" fillId="3" fontId="6" numFmtId="46" xfId="0" applyAlignment="1" applyBorder="1" applyFont="1" applyNumberFormat="1">
      <alignment horizontal="right" shrinkToFit="0" vertical="bottom" wrapText="1"/>
    </xf>
    <xf borderId="12" fillId="3" fontId="6" numFmtId="46" xfId="0" applyAlignment="1" applyBorder="1" applyFont="1" applyNumberFormat="1">
      <alignment horizontal="right" shrinkToFit="0" vertical="bottom" wrapText="1"/>
    </xf>
    <xf borderId="9" fillId="3" fontId="6" numFmtId="46" xfId="0" applyAlignment="1" applyBorder="1" applyFont="1" applyNumberFormat="1">
      <alignment horizontal="right" shrinkToFit="0" vertical="bottom" wrapText="1"/>
    </xf>
    <xf borderId="1" fillId="3" fontId="6" numFmtId="46" xfId="0" applyAlignment="1" applyBorder="1" applyFont="1" applyNumberFormat="1">
      <alignment horizontal="right" shrinkToFit="0" vertical="bottom" wrapText="1"/>
    </xf>
    <xf borderId="12" fillId="3" fontId="6" numFmtId="46" xfId="0" applyAlignment="1" applyBorder="1" applyFont="1" applyNumberFormat="1">
      <alignment horizontal="right" shrinkToFit="0" vertical="bottom" wrapText="1"/>
    </xf>
    <xf borderId="19" fillId="3" fontId="12" numFmtId="14" xfId="0" applyAlignment="1" applyBorder="1" applyFont="1" applyNumberFormat="1">
      <alignment shrinkToFit="0" wrapText="1"/>
    </xf>
    <xf borderId="21" fillId="0" fontId="2" numFmtId="0" xfId="0" applyAlignment="1" applyBorder="1" applyFont="1">
      <alignment shrinkToFit="0" wrapText="1"/>
    </xf>
    <xf borderId="9" fillId="3" fontId="2" numFmtId="14" xfId="0" applyAlignment="1" applyBorder="1" applyFont="1" applyNumberFormat="1">
      <alignment shrinkToFit="0" wrapText="1"/>
    </xf>
    <xf borderId="23" fillId="3" fontId="6" numFmtId="46" xfId="0" applyAlignment="1" applyBorder="1" applyFont="1" applyNumberFormat="1">
      <alignment horizontal="right" shrinkToFit="0" vertical="bottom" wrapText="1"/>
    </xf>
    <xf borderId="8" fillId="3" fontId="6" numFmtId="46" xfId="0" applyAlignment="1" applyBorder="1" applyFont="1" applyNumberFormat="1">
      <alignment horizontal="right" shrinkToFit="0" vertical="bottom" wrapText="1"/>
    </xf>
    <xf borderId="1" fillId="3" fontId="2" numFmtId="14" xfId="0" applyAlignment="1" applyBorder="1" applyFont="1" applyNumberFormat="1">
      <alignment shrinkToFit="0" wrapText="1"/>
    </xf>
    <xf borderId="2" fillId="3" fontId="6" numFmtId="46" xfId="0" applyAlignment="1" applyBorder="1" applyFont="1" applyNumberFormat="1">
      <alignment horizontal="right" shrinkToFit="0" vertical="bottom" wrapText="1"/>
    </xf>
    <xf borderId="0" fillId="3" fontId="6" numFmtId="46" xfId="0" applyAlignment="1" applyFont="1" applyNumberFormat="1">
      <alignment horizontal="right" shrinkToFit="0" vertical="bottom" wrapText="1"/>
    </xf>
    <xf borderId="12" fillId="3" fontId="2" numFmtId="14" xfId="0" applyAlignment="1" applyBorder="1" applyFont="1" applyNumberFormat="1">
      <alignment shrinkToFit="0" wrapText="1"/>
    </xf>
    <xf borderId="24" fillId="3" fontId="6" numFmtId="46" xfId="0" applyAlignment="1" applyBorder="1" applyFont="1" applyNumberFormat="1">
      <alignment horizontal="right" shrinkToFit="0" vertical="bottom" wrapText="1"/>
    </xf>
    <xf borderId="11" fillId="3" fontId="6" numFmtId="46" xfId="0" applyAlignment="1" applyBorder="1" applyFont="1" applyNumberFormat="1">
      <alignment horizontal="right" shrinkToFit="0" vertical="bottom" wrapText="1"/>
    </xf>
    <xf borderId="13" fillId="8" fontId="2" numFmtId="0" xfId="0" applyAlignment="1" applyBorder="1" applyFill="1" applyFont="1">
      <alignment shrinkToFit="0" wrapText="1"/>
    </xf>
    <xf borderId="14" fillId="8" fontId="2" numFmtId="19" xfId="0" applyAlignment="1" applyBorder="1" applyFont="1" applyNumberFormat="1">
      <alignment shrinkToFit="0" wrapText="1"/>
    </xf>
    <xf borderId="7" fillId="8" fontId="2" numFmtId="0" xfId="0" applyAlignment="1" applyBorder="1" applyFont="1">
      <alignment shrinkToFit="0" wrapText="1"/>
    </xf>
    <xf borderId="7" fillId="8" fontId="2" numFmtId="19" xfId="0" applyAlignment="1" applyBorder="1" applyFont="1" applyNumberFormat="1">
      <alignment shrinkToFit="0" wrapText="1"/>
    </xf>
    <xf borderId="25" fillId="0" fontId="11" numFmtId="0" xfId="0" applyAlignment="1" applyBorder="1" applyFont="1">
      <alignment readingOrder="0" shrinkToFit="0" wrapText="1"/>
    </xf>
    <xf borderId="16" fillId="0" fontId="2" numFmtId="0" xfId="0" applyAlignment="1" applyBorder="1" applyFont="1">
      <alignment shrinkToFit="0" wrapText="1"/>
    </xf>
    <xf borderId="23" fillId="3" fontId="2" numFmtId="4" xfId="0" applyAlignment="1" applyBorder="1" applyFont="1" applyNumberFormat="1">
      <alignment shrinkToFit="0" wrapText="1"/>
    </xf>
    <xf borderId="8" fillId="3" fontId="2" numFmtId="4" xfId="0" applyAlignment="1" applyBorder="1" applyFont="1" applyNumberFormat="1">
      <alignment shrinkToFit="0" wrapText="1"/>
    </xf>
    <xf borderId="9" fillId="3" fontId="2" numFmtId="4" xfId="0" applyAlignment="1" applyBorder="1" applyFont="1" applyNumberFormat="1">
      <alignment shrinkToFit="0" wrapText="1"/>
    </xf>
    <xf borderId="2" fillId="3" fontId="2" numFmtId="4" xfId="0" applyAlignment="1" applyBorder="1" applyFont="1" applyNumberFormat="1">
      <alignment shrinkToFit="0" wrapText="1"/>
    </xf>
    <xf borderId="0" fillId="3" fontId="2" numFmtId="4" xfId="0" applyAlignment="1" applyFont="1" applyNumberFormat="1">
      <alignment shrinkToFit="0" wrapText="1"/>
    </xf>
    <xf borderId="1" fillId="3" fontId="2" numFmtId="4" xfId="0" applyAlignment="1" applyBorder="1" applyFont="1" applyNumberFormat="1">
      <alignment shrinkToFit="0" wrapText="1"/>
    </xf>
    <xf borderId="24" fillId="3" fontId="2" numFmtId="4" xfId="0" applyAlignment="1" applyBorder="1" applyFont="1" applyNumberFormat="1">
      <alignment shrinkToFit="0" wrapText="1"/>
    </xf>
    <xf borderId="11" fillId="3" fontId="2" numFmtId="4" xfId="0" applyAlignment="1" applyBorder="1" applyFont="1" applyNumberFormat="1">
      <alignment shrinkToFit="0" wrapText="1"/>
    </xf>
    <xf borderId="12" fillId="3" fontId="2" numFmtId="4" xfId="0" applyAlignment="1" applyBorder="1" applyFont="1" applyNumberFormat="1">
      <alignment shrinkToFit="0" wrapText="1"/>
    </xf>
    <xf borderId="14" fillId="8" fontId="2" numFmtId="165" xfId="0" applyAlignment="1" applyBorder="1" applyFont="1" applyNumberFormat="1">
      <alignment shrinkToFit="0" wrapText="1"/>
    </xf>
    <xf borderId="7" fillId="8" fontId="2" numFmtId="165" xfId="0" applyAlignment="1" applyBorder="1" applyFont="1" applyNumberFormat="1">
      <alignment shrinkToFit="0" wrapText="1"/>
    </xf>
    <xf borderId="25" fillId="0" fontId="11" numFmtId="0" xfId="0" applyAlignment="1" applyBorder="1" applyFont="1">
      <alignment readingOrder="0" shrinkToFit="0" wrapText="1"/>
    </xf>
    <xf borderId="18" fillId="3" fontId="2" numFmtId="14" xfId="0" applyAlignment="1" applyBorder="1" applyFont="1" applyNumberFormat="1">
      <alignment shrinkToFit="0" wrapText="1"/>
    </xf>
    <xf borderId="19" fillId="0" fontId="2" numFmtId="0" xfId="0" applyAlignment="1" applyBorder="1" applyFont="1">
      <alignment shrinkToFit="0" wrapText="1"/>
    </xf>
    <xf borderId="15" fillId="0" fontId="2" numFmtId="3" xfId="0" applyAlignment="1" applyBorder="1" applyFont="1" applyNumberFormat="1">
      <alignment shrinkToFit="0" wrapText="1"/>
    </xf>
    <xf borderId="1" fillId="3" fontId="6" numFmtId="46" xfId="0" applyAlignment="1" applyBorder="1" applyFont="1" applyNumberFormat="1">
      <alignment shrinkToFit="0" vertical="bottom" wrapText="1"/>
    </xf>
    <xf borderId="12" fillId="3" fontId="6" numFmtId="46" xfId="0" applyAlignment="1" applyBorder="1" applyFont="1" applyNumberFormat="1">
      <alignment shrinkToFit="0" vertical="bottom" wrapText="1"/>
    </xf>
    <xf borderId="1" fillId="3" fontId="2" numFmtId="46" xfId="0" applyAlignment="1" applyBorder="1" applyFont="1" applyNumberFormat="1">
      <alignment shrinkToFit="0" wrapText="1"/>
    </xf>
    <xf borderId="8" fillId="3" fontId="2" numFmtId="3" xfId="0" applyAlignment="1" applyBorder="1" applyFont="1" applyNumberFormat="1">
      <alignment horizontal="right" shrinkToFit="0" wrapText="1"/>
    </xf>
    <xf borderId="9" fillId="3" fontId="2" numFmtId="3" xfId="0" applyAlignment="1" applyBorder="1" applyFont="1" applyNumberFormat="1">
      <alignment horizontal="right" shrinkToFit="0" wrapText="1"/>
    </xf>
    <xf borderId="26" fillId="0" fontId="2" numFmtId="0" xfId="0" applyAlignment="1" applyBorder="1" applyFont="1">
      <alignment shrinkToFit="0" wrapText="1"/>
    </xf>
    <xf borderId="23" fillId="3" fontId="2" numFmtId="46" xfId="0" applyAlignment="1" applyBorder="1" applyFont="1" applyNumberFormat="1">
      <alignment shrinkToFit="0" wrapText="1"/>
    </xf>
    <xf borderId="8" fillId="3" fontId="2" numFmtId="46" xfId="0" applyAlignment="1" applyBorder="1" applyFont="1" applyNumberFormat="1">
      <alignment shrinkToFit="0" wrapText="1"/>
    </xf>
    <xf borderId="9" fillId="3" fontId="2" numFmtId="46" xfId="0" applyAlignment="1" applyBorder="1" applyFont="1" applyNumberFormat="1">
      <alignment shrinkToFit="0" wrapText="1"/>
    </xf>
    <xf borderId="2" fillId="3" fontId="2" numFmtId="46" xfId="0" applyAlignment="1" applyBorder="1" applyFont="1" applyNumberFormat="1">
      <alignment shrinkToFit="0" wrapText="1"/>
    </xf>
    <xf borderId="0" fillId="3" fontId="2" numFmtId="46" xfId="0" applyAlignment="1" applyFont="1" applyNumberFormat="1">
      <alignment shrinkToFit="0" wrapText="1"/>
    </xf>
    <xf borderId="24" fillId="3" fontId="2" numFmtId="46" xfId="0" applyAlignment="1" applyBorder="1" applyFont="1" applyNumberFormat="1">
      <alignment shrinkToFit="0" wrapText="1"/>
    </xf>
    <xf borderId="11" fillId="3" fontId="2" numFmtId="46" xfId="0" applyAlignment="1" applyBorder="1" applyFont="1" applyNumberFormat="1">
      <alignment shrinkToFit="0" wrapText="1"/>
    </xf>
    <xf borderId="27" fillId="3" fontId="2" numFmtId="14" xfId="0" applyAlignment="1" applyBorder="1" applyFont="1" applyNumberFormat="1">
      <alignment shrinkToFit="0" wrapText="1"/>
    </xf>
    <xf borderId="3" fillId="3" fontId="2" numFmtId="14" xfId="0" applyAlignment="1" applyBorder="1" applyFont="1" applyNumberFormat="1">
      <alignment shrinkToFit="0" wrapText="1"/>
    </xf>
    <xf borderId="28" fillId="3" fontId="2" numFmtId="14" xfId="0" applyAlignment="1" applyBorder="1" applyFont="1" applyNumberFormat="1">
      <alignment shrinkToFit="0" wrapText="1"/>
    </xf>
    <xf borderId="29" fillId="0" fontId="2" numFmtId="0" xfId="0" applyAlignment="1" applyBorder="1" applyFont="1">
      <alignment shrinkToFit="0" wrapText="1"/>
    </xf>
    <xf borderId="11" fillId="0" fontId="1" numFmtId="0" xfId="0" applyAlignment="1" applyBorder="1" applyFont="1">
      <alignment readingOrder="0" shrinkToFit="0" wrapText="1"/>
    </xf>
    <xf borderId="0" fillId="0" fontId="2" numFmtId="166" xfId="0" applyAlignment="1" applyFont="1" applyNumberFormat="1">
      <alignment readingOrder="0" shrinkToFit="0" wrapText="1"/>
    </xf>
    <xf borderId="0" fillId="3" fontId="2" numFmtId="3" xfId="0" applyAlignment="1" applyFont="1" applyNumberFormat="1">
      <alignment readingOrder="0" shrinkToFit="0" wrapText="1"/>
    </xf>
    <xf borderId="0" fillId="3" fontId="2" numFmtId="166" xfId="0" applyAlignment="1" applyFont="1" applyNumberFormat="1">
      <alignment shrinkToFit="0" wrapText="1"/>
    </xf>
    <xf borderId="0" fillId="0" fontId="2" numFmtId="164" xfId="0" applyAlignment="1" applyFont="1" applyNumberFormat="1">
      <alignment readingOrder="0" shrinkToFit="0" wrapText="1"/>
    </xf>
    <xf borderId="0" fillId="0" fontId="2" numFmtId="166" xfId="0" applyAlignment="1" applyFont="1" applyNumberFormat="1">
      <alignment shrinkToFit="0" wrapText="1"/>
    </xf>
    <xf borderId="8" fillId="0" fontId="2" numFmtId="0" xfId="0" applyAlignment="1" applyBorder="1" applyFont="1">
      <alignment readingOrder="0" shrinkToFit="0" wrapText="1"/>
    </xf>
    <xf borderId="0" fillId="0" fontId="2" numFmtId="0" xfId="0" applyAlignment="1" applyFont="1">
      <alignment readingOrder="0" shrinkToFit="0" wrapText="1"/>
    </xf>
  </cellXfs>
  <cellStyles count="1">
    <cellStyle xfId="0" name="Normal" builtinId="0"/>
  </cellStyles>
  <dxfs count="7"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6D9EEB"/>
          <bgColor rgb="FF6D9EEB"/>
        </patternFill>
      </fill>
      <border/>
    </dxf>
    <dxf>
      <font/>
      <fill>
        <patternFill patternType="solid">
          <fgColor rgb="FF6FA8DC"/>
          <bgColor rgb="FF6FA8DC"/>
        </patternFill>
      </fill>
      <border/>
    </dxf>
    <dxf>
      <font>
        <color rgb="FFFF0000"/>
      </font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Weekly Mileage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Mileage!$B$59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Mileage!$A$60:$A$71</c:f>
            </c:strRef>
          </c:cat>
          <c:val>
            <c:numRef>
              <c:f>Mileage!$B$60:$B$71</c:f>
              <c:numCache/>
            </c:numRef>
          </c:val>
        </c:ser>
        <c:ser>
          <c:idx val="1"/>
          <c:order val="1"/>
          <c:tx>
            <c:strRef>
              <c:f>Mileage!$C$59</c:f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cat>
            <c:strRef>
              <c:f>Mileage!$A$60:$A$71</c:f>
            </c:strRef>
          </c:cat>
          <c:val>
            <c:numRef>
              <c:f>Mileage!$C$60:$C$71</c:f>
              <c:numCache/>
            </c:numRef>
          </c:val>
        </c:ser>
        <c:ser>
          <c:idx val="2"/>
          <c:order val="2"/>
          <c:tx>
            <c:strRef>
              <c:f>Mileage!$D$59</c:f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Mileage!$A$60:$A$71</c:f>
            </c:strRef>
          </c:cat>
          <c:val>
            <c:numRef>
              <c:f>Mileage!$D$60:$D$71</c:f>
              <c:numCache/>
            </c:numRef>
          </c:val>
        </c:ser>
        <c:ser>
          <c:idx val="3"/>
          <c:order val="3"/>
          <c:tx>
            <c:strRef>
              <c:f>Mileage!$E$59</c:f>
            </c:strRef>
          </c:tx>
          <c:spPr>
            <a:solidFill>
              <a:srgbClr val="109618"/>
            </a:solidFill>
            <a:ln cmpd="sng">
              <a:solidFill>
                <a:srgbClr val="000000"/>
              </a:solidFill>
            </a:ln>
          </c:spPr>
          <c:cat>
            <c:strRef>
              <c:f>Mileage!$A$60:$A$71</c:f>
            </c:strRef>
          </c:cat>
          <c:val>
            <c:numRef>
              <c:f>Mileage!$E$60:$E$71</c:f>
              <c:numCache/>
            </c:numRef>
          </c:val>
        </c:ser>
        <c:ser>
          <c:idx val="4"/>
          <c:order val="4"/>
          <c:tx>
            <c:strRef>
              <c:f>Mileage!$F$59</c:f>
            </c:strRef>
          </c:tx>
          <c:spPr>
            <a:solidFill>
              <a:srgbClr val="990099"/>
            </a:solidFill>
            <a:ln cmpd="sng">
              <a:solidFill>
                <a:srgbClr val="000000"/>
              </a:solidFill>
            </a:ln>
          </c:spPr>
          <c:cat>
            <c:strRef>
              <c:f>Mileage!$A$60:$A$71</c:f>
            </c:strRef>
          </c:cat>
          <c:val>
            <c:numRef>
              <c:f>Mileage!$F$60:$F$71</c:f>
              <c:numCache/>
            </c:numRef>
          </c:val>
        </c:ser>
        <c:ser>
          <c:idx val="5"/>
          <c:order val="5"/>
          <c:tx>
            <c:strRef>
              <c:f>Mileage!$G$59</c:f>
            </c:strRef>
          </c:tx>
          <c:spPr>
            <a:solidFill>
              <a:srgbClr val="0099C6"/>
            </a:solidFill>
            <a:ln cmpd="sng">
              <a:solidFill>
                <a:srgbClr val="000000"/>
              </a:solidFill>
            </a:ln>
          </c:spPr>
          <c:cat>
            <c:strRef>
              <c:f>Mileage!$A$60:$A$71</c:f>
            </c:strRef>
          </c:cat>
          <c:val>
            <c:numRef>
              <c:f>Mileage!$G$60:$G$71</c:f>
              <c:numCache/>
            </c:numRef>
          </c:val>
        </c:ser>
        <c:overlap val="100"/>
        <c:axId val="746246713"/>
        <c:axId val="707815841"/>
      </c:barChart>
      <c:catAx>
        <c:axId val="7462467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 of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07815841"/>
      </c:catAx>
      <c:valAx>
        <c:axId val="7078158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Mileage by Type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462467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Current Weekly Mileage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Mileage!$B$42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Mileage!$A$43:$A$54</c:f>
            </c:strRef>
          </c:cat>
          <c:val>
            <c:numRef>
              <c:f>Mileage!$B$43:$B$54</c:f>
              <c:numCache/>
            </c:numRef>
          </c:val>
        </c:ser>
        <c:ser>
          <c:idx val="1"/>
          <c:order val="1"/>
          <c:tx>
            <c:strRef>
              <c:f>Mileage!$C$42</c:f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cat>
            <c:strRef>
              <c:f>Mileage!$A$43:$A$54</c:f>
            </c:strRef>
          </c:cat>
          <c:val>
            <c:numRef>
              <c:f>Mileage!$C$43:$C$54</c:f>
              <c:numCache/>
            </c:numRef>
          </c:val>
        </c:ser>
        <c:ser>
          <c:idx val="2"/>
          <c:order val="2"/>
          <c:tx>
            <c:strRef>
              <c:f>Mileage!$D$42</c:f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Mileage!$A$43:$A$54</c:f>
            </c:strRef>
          </c:cat>
          <c:val>
            <c:numRef>
              <c:f>Mileage!$D$43:$D$54</c:f>
              <c:numCache/>
            </c:numRef>
          </c:val>
        </c:ser>
        <c:ser>
          <c:idx val="3"/>
          <c:order val="3"/>
          <c:tx>
            <c:strRef>
              <c:f>Mileage!$E$42</c:f>
            </c:strRef>
          </c:tx>
          <c:spPr>
            <a:solidFill>
              <a:srgbClr val="109618"/>
            </a:solidFill>
            <a:ln cmpd="sng">
              <a:solidFill>
                <a:srgbClr val="000000"/>
              </a:solidFill>
            </a:ln>
          </c:spPr>
          <c:cat>
            <c:strRef>
              <c:f>Mileage!$A$43:$A$54</c:f>
            </c:strRef>
          </c:cat>
          <c:val>
            <c:numRef>
              <c:f>Mileage!$E$43:$E$54</c:f>
              <c:numCache/>
            </c:numRef>
          </c:val>
        </c:ser>
        <c:ser>
          <c:idx val="4"/>
          <c:order val="4"/>
          <c:tx>
            <c:strRef>
              <c:f>Mileage!$F$42</c:f>
            </c:strRef>
          </c:tx>
          <c:spPr>
            <a:solidFill>
              <a:srgbClr val="990099"/>
            </a:solidFill>
            <a:ln cmpd="sng">
              <a:solidFill>
                <a:srgbClr val="000000"/>
              </a:solidFill>
            </a:ln>
          </c:spPr>
          <c:cat>
            <c:strRef>
              <c:f>Mileage!$A$43:$A$54</c:f>
            </c:strRef>
          </c:cat>
          <c:val>
            <c:numRef>
              <c:f>Mileage!$F$43:$F$54</c:f>
              <c:numCache/>
            </c:numRef>
          </c:val>
        </c:ser>
        <c:ser>
          <c:idx val="5"/>
          <c:order val="5"/>
          <c:tx>
            <c:strRef>
              <c:f>Mileage!$G$42</c:f>
            </c:strRef>
          </c:tx>
          <c:spPr>
            <a:solidFill>
              <a:srgbClr val="0099C6"/>
            </a:solidFill>
            <a:ln cmpd="sng">
              <a:solidFill>
                <a:srgbClr val="000000"/>
              </a:solidFill>
            </a:ln>
          </c:spPr>
          <c:cat>
            <c:strRef>
              <c:f>Mileage!$A$43:$A$54</c:f>
            </c:strRef>
          </c:cat>
          <c:val>
            <c:numRef>
              <c:f>Mileage!$G$43:$G$54</c:f>
              <c:numCache/>
            </c:numRef>
          </c:val>
        </c:ser>
        <c:overlap val="100"/>
        <c:axId val="1634529753"/>
        <c:axId val="2026538953"/>
      </c:barChart>
      <c:catAx>
        <c:axId val="16345297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 of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26538953"/>
      </c:catAx>
      <c:valAx>
        <c:axId val="20265389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Mileage by Type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345297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Weekly Time Spent Running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Duration!$B$92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Duration!$A$93:$A$104</c:f>
            </c:strRef>
          </c:cat>
          <c:val>
            <c:numRef>
              <c:f>Duration!$B$93:$B$104</c:f>
              <c:numCache/>
            </c:numRef>
          </c:val>
        </c:ser>
        <c:ser>
          <c:idx val="1"/>
          <c:order val="1"/>
          <c:tx>
            <c:strRef>
              <c:f>Duration!$C$92</c:f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cat>
            <c:strRef>
              <c:f>Duration!$A$93:$A$104</c:f>
            </c:strRef>
          </c:cat>
          <c:val>
            <c:numRef>
              <c:f>Duration!$C$93:$C$104</c:f>
              <c:numCache/>
            </c:numRef>
          </c:val>
        </c:ser>
        <c:ser>
          <c:idx val="2"/>
          <c:order val="2"/>
          <c:tx>
            <c:strRef>
              <c:f>Duration!$D$92</c:f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Duration!$A$93:$A$104</c:f>
            </c:strRef>
          </c:cat>
          <c:val>
            <c:numRef>
              <c:f>Duration!$D$93:$D$104</c:f>
              <c:numCache/>
            </c:numRef>
          </c:val>
        </c:ser>
        <c:ser>
          <c:idx val="3"/>
          <c:order val="3"/>
          <c:tx>
            <c:strRef>
              <c:f>Duration!$E$92</c:f>
            </c:strRef>
          </c:tx>
          <c:spPr>
            <a:solidFill>
              <a:srgbClr val="109618"/>
            </a:solidFill>
            <a:ln cmpd="sng">
              <a:solidFill>
                <a:srgbClr val="000000"/>
              </a:solidFill>
            </a:ln>
          </c:spPr>
          <c:cat>
            <c:strRef>
              <c:f>Duration!$A$93:$A$104</c:f>
            </c:strRef>
          </c:cat>
          <c:val>
            <c:numRef>
              <c:f>Duration!$E$93:$E$104</c:f>
              <c:numCache/>
            </c:numRef>
          </c:val>
        </c:ser>
        <c:ser>
          <c:idx val="4"/>
          <c:order val="4"/>
          <c:tx>
            <c:strRef>
              <c:f>Duration!$F$92</c:f>
            </c:strRef>
          </c:tx>
          <c:spPr>
            <a:solidFill>
              <a:srgbClr val="990099"/>
            </a:solidFill>
            <a:ln cmpd="sng">
              <a:solidFill>
                <a:srgbClr val="000000"/>
              </a:solidFill>
            </a:ln>
          </c:spPr>
          <c:cat>
            <c:strRef>
              <c:f>Duration!$A$93:$A$104</c:f>
            </c:strRef>
          </c:cat>
          <c:val>
            <c:numRef>
              <c:f>Duration!$F$93:$F$104</c:f>
              <c:numCache/>
            </c:numRef>
          </c:val>
        </c:ser>
        <c:ser>
          <c:idx val="5"/>
          <c:order val="5"/>
          <c:tx>
            <c:strRef>
              <c:f>Duration!$G$92</c:f>
            </c:strRef>
          </c:tx>
          <c:spPr>
            <a:solidFill>
              <a:srgbClr val="0099C6"/>
            </a:solidFill>
            <a:ln cmpd="sng">
              <a:solidFill>
                <a:srgbClr val="000000"/>
              </a:solidFill>
            </a:ln>
          </c:spPr>
          <c:cat>
            <c:strRef>
              <c:f>Duration!$A$93:$A$104</c:f>
            </c:strRef>
          </c:cat>
          <c:val>
            <c:numRef>
              <c:f>Duration!$G$93:$G$104</c:f>
              <c:numCache/>
            </c:numRef>
          </c:val>
        </c:ser>
        <c:overlap val="100"/>
        <c:axId val="400618953"/>
        <c:axId val="1108397186"/>
      </c:barChart>
      <c:catAx>
        <c:axId val="4006189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 of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08397186"/>
      </c:catAx>
      <c:valAx>
        <c:axId val="11083971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Hours</a:t>
                </a:r>
              </a:p>
            </c:rich>
          </c:tx>
          <c:overlay val="0"/>
        </c:title>
        <c:numFmt formatCode="Generalh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0061895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Current Weekly Time Spent Running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Duration!$B$75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Duration!$A$76:$A$87</c:f>
            </c:strRef>
          </c:cat>
          <c:val>
            <c:numRef>
              <c:f>Duration!$B$76:$B$87</c:f>
              <c:numCache/>
            </c:numRef>
          </c:val>
        </c:ser>
        <c:ser>
          <c:idx val="1"/>
          <c:order val="1"/>
          <c:tx>
            <c:strRef>
              <c:f>Duration!$C$75</c:f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cat>
            <c:strRef>
              <c:f>Duration!$A$76:$A$87</c:f>
            </c:strRef>
          </c:cat>
          <c:val>
            <c:numRef>
              <c:f>Duration!$C$76:$C$87</c:f>
              <c:numCache/>
            </c:numRef>
          </c:val>
        </c:ser>
        <c:ser>
          <c:idx val="2"/>
          <c:order val="2"/>
          <c:tx>
            <c:strRef>
              <c:f>Duration!$D$75</c:f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cat>
            <c:strRef>
              <c:f>Duration!$A$76:$A$87</c:f>
            </c:strRef>
          </c:cat>
          <c:val>
            <c:numRef>
              <c:f>Duration!$D$76:$D$87</c:f>
              <c:numCache/>
            </c:numRef>
          </c:val>
        </c:ser>
        <c:ser>
          <c:idx val="3"/>
          <c:order val="3"/>
          <c:tx>
            <c:strRef>
              <c:f>Duration!$E$75</c:f>
            </c:strRef>
          </c:tx>
          <c:spPr>
            <a:solidFill>
              <a:srgbClr val="109618"/>
            </a:solidFill>
            <a:ln cmpd="sng">
              <a:solidFill>
                <a:srgbClr val="000000"/>
              </a:solidFill>
            </a:ln>
          </c:spPr>
          <c:cat>
            <c:strRef>
              <c:f>Duration!$A$76:$A$87</c:f>
            </c:strRef>
          </c:cat>
          <c:val>
            <c:numRef>
              <c:f>Duration!$E$76:$E$87</c:f>
              <c:numCache/>
            </c:numRef>
          </c:val>
        </c:ser>
        <c:ser>
          <c:idx val="4"/>
          <c:order val="4"/>
          <c:tx>
            <c:strRef>
              <c:f>Duration!$F$75</c:f>
            </c:strRef>
          </c:tx>
          <c:spPr>
            <a:solidFill>
              <a:srgbClr val="990099"/>
            </a:solidFill>
            <a:ln cmpd="sng">
              <a:solidFill>
                <a:srgbClr val="000000"/>
              </a:solidFill>
            </a:ln>
          </c:spPr>
          <c:cat>
            <c:strRef>
              <c:f>Duration!$A$76:$A$87</c:f>
            </c:strRef>
          </c:cat>
          <c:val>
            <c:numRef>
              <c:f>Duration!$F$76:$F$87</c:f>
              <c:numCache/>
            </c:numRef>
          </c:val>
        </c:ser>
        <c:ser>
          <c:idx val="5"/>
          <c:order val="5"/>
          <c:tx>
            <c:strRef>
              <c:f>Duration!$G$75</c:f>
            </c:strRef>
          </c:tx>
          <c:spPr>
            <a:solidFill>
              <a:srgbClr val="0099C6"/>
            </a:solidFill>
            <a:ln cmpd="sng">
              <a:solidFill>
                <a:srgbClr val="000000"/>
              </a:solidFill>
            </a:ln>
          </c:spPr>
          <c:cat>
            <c:strRef>
              <c:f>Duration!$A$76:$A$87</c:f>
            </c:strRef>
          </c:cat>
          <c:val>
            <c:numRef>
              <c:f>Duration!$G$76:$G$87</c:f>
              <c:numCache/>
            </c:numRef>
          </c:val>
        </c:ser>
        <c:overlap val="100"/>
        <c:axId val="796016299"/>
        <c:axId val="429326498"/>
      </c:barChart>
      <c:catAx>
        <c:axId val="7960162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 of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29326498"/>
      </c:catAx>
      <c:valAx>
        <c:axId val="4293264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Hours</a:t>
                </a:r>
              </a:p>
            </c:rich>
          </c:tx>
          <c:overlay val="0"/>
        </c:title>
        <c:numFmt formatCode="Generalh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960162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Average Pace by Week and Run Type</a:t>
            </a:r>
          </a:p>
        </c:rich>
      </c:tx>
      <c:overlay val="0"/>
    </c:title>
    <c:plotArea>
      <c:layout/>
      <c:lineChart>
        <c:axId val="325382434"/>
        <c:axId val="170300306"/>
      </c:lineChart>
      <c:catAx>
        <c:axId val="325382434"/>
        <c:scaling>
          <c:orientation val="minMax"/>
        </c:scaling>
        <c:delete val="0"/>
        <c:axPos val="b"/>
        <c:crossAx val="170300306"/>
      </c:catAx>
      <c:valAx>
        <c:axId val="17030030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253824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Average Pace by Week and Run Type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'Average Pace'!$B$75</c:f>
            </c:strRef>
          </c:tx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'Average Pace'!$A$76:$A$87</c:f>
            </c:strRef>
          </c:cat>
          <c:val>
            <c:numRef>
              <c:f>'Average Pace'!$B$76:$B$87</c:f>
              <c:numCache/>
            </c:numRef>
          </c:val>
          <c:smooth val="0"/>
        </c:ser>
        <c:ser>
          <c:idx val="1"/>
          <c:order val="1"/>
          <c:tx>
            <c:strRef>
              <c:f>'Average Pace'!$C$75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'Average Pace'!$A$76:$A$87</c:f>
            </c:strRef>
          </c:cat>
          <c:val>
            <c:numRef>
              <c:f>'Average Pace'!$C$76:$C$87</c:f>
              <c:numCache/>
            </c:numRef>
          </c:val>
          <c:smooth val="0"/>
        </c:ser>
        <c:ser>
          <c:idx val="2"/>
          <c:order val="2"/>
          <c:tx>
            <c:strRef>
              <c:f>'Average Pace'!$D$75</c:f>
            </c:strRef>
          </c:tx>
          <c:spPr>
            <a:ln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'Average Pace'!$A$76:$A$87</c:f>
            </c:strRef>
          </c:cat>
          <c:val>
            <c:numRef>
              <c:f>'Average Pace'!$D$76:$D$87</c:f>
              <c:numCache/>
            </c:numRef>
          </c:val>
          <c:smooth val="0"/>
        </c:ser>
        <c:axId val="488484065"/>
        <c:axId val="87266848"/>
      </c:lineChart>
      <c:catAx>
        <c:axId val="4884840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 of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7266848"/>
      </c:catAx>
      <c:valAx>
        <c:axId val="872668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Minutes per mile</a:t>
                </a:r>
              </a:p>
            </c:rich>
          </c:tx>
          <c:overlay val="0"/>
        </c:title>
        <c:numFmt formatCode="Generalm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8848406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  <c:spPr>
    <a:solidFill>
      <a:srgbClr val="FFFFFF"/>
    </a:solidFill>
  </c:spPr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342900</xdr:colOff>
      <xdr:row>30</xdr:row>
      <xdr:rowOff>361950</xdr:rowOff>
    </xdr:from>
    <xdr:ext cx="7410450" cy="4524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304800</xdr:colOff>
      <xdr:row>1</xdr:row>
      <xdr:rowOff>419100</xdr:rowOff>
    </xdr:from>
    <xdr:ext cx="7410450" cy="41243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342900</xdr:colOff>
      <xdr:row>30</xdr:row>
      <xdr:rowOff>361950</xdr:rowOff>
    </xdr:from>
    <xdr:ext cx="7410450" cy="45243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304800</xdr:colOff>
      <xdr:row>1</xdr:row>
      <xdr:rowOff>419100</xdr:rowOff>
    </xdr:from>
    <xdr:ext cx="7410450" cy="412432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342900</xdr:colOff>
      <xdr:row>30</xdr:row>
      <xdr:rowOff>361950</xdr:rowOff>
    </xdr:from>
    <xdr:ext cx="7410450" cy="452437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304800</xdr:colOff>
      <xdr:row>1</xdr:row>
      <xdr:rowOff>419100</xdr:rowOff>
    </xdr:from>
    <xdr:ext cx="7410450" cy="4124325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3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2.75"/>
  <cols>
    <col customWidth="1" min="1" max="1" width="9.0"/>
    <col customWidth="1" min="2" max="2" width="4.63"/>
    <col customWidth="1" min="3" max="3" width="5.0"/>
    <col customWidth="1" min="4" max="4" width="4.88"/>
    <col customWidth="1" min="5" max="5" width="7.88"/>
    <col customWidth="1" min="6" max="6" width="6.88"/>
    <col customWidth="1" min="7" max="7" width="6.5"/>
    <col customWidth="1" min="8" max="8" width="10.75"/>
    <col customWidth="1" min="9" max="9" width="4.63"/>
    <col customWidth="1" min="10" max="10" width="4.38"/>
    <col customWidth="1" min="11" max="11" width="5.5"/>
    <col customWidth="1" min="12" max="12" width="5.38"/>
    <col customWidth="1" min="13" max="13" width="23.25"/>
    <col customWidth="1" min="14" max="14" width="102.25"/>
  </cols>
  <sheetData>
    <row r="1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4"/>
      <c r="H1" s="7" t="s">
        <v>5</v>
      </c>
      <c r="I1" s="6" t="s">
        <v>6</v>
      </c>
      <c r="L1" s="4"/>
      <c r="M1" s="7" t="s">
        <v>7</v>
      </c>
      <c r="N1" s="6" t="s">
        <v>8</v>
      </c>
    </row>
    <row r="2">
      <c r="A2" s="8"/>
      <c r="B2" s="9"/>
      <c r="C2" s="10" t="s">
        <v>9</v>
      </c>
      <c r="D2" s="11" t="s">
        <v>10</v>
      </c>
      <c r="E2" s="12"/>
      <c r="F2" s="13" t="s">
        <v>11</v>
      </c>
      <c r="G2" s="11" t="s">
        <v>12</v>
      </c>
      <c r="H2" s="12"/>
      <c r="I2" s="13" t="s">
        <v>13</v>
      </c>
      <c r="J2" s="14" t="s">
        <v>14</v>
      </c>
      <c r="K2" s="14" t="s">
        <v>15</v>
      </c>
      <c r="L2" s="11" t="s">
        <v>16</v>
      </c>
      <c r="M2" s="12"/>
      <c r="N2" s="15"/>
    </row>
    <row r="3">
      <c r="A3" s="16">
        <v>45243.0</v>
      </c>
      <c r="B3" s="17" t="str">
        <f t="shared" ref="B3:B365" si="1">IF( ISBLANK($A3), "", TEXT($A3, "ddd"))</f>
        <v>Mon</v>
      </c>
      <c r="C3" s="18">
        <v>5.11</v>
      </c>
      <c r="D3" s="19">
        <f t="shared" ref="D3:D7" si="2"> IF( ISBLANK($E3), "", $C3 / 0.621371)</f>
        <v>8.223750384</v>
      </c>
      <c r="E3" s="20">
        <v>0.03107638888888889</v>
      </c>
      <c r="F3" s="21">
        <f t="shared" ref="F3:F365" si="3"> IF( ISBLANK($E3), "", IF( ISBLANK($C3), "", $E3 / $C3 ) )</f>
        <v>0.006081485105</v>
      </c>
      <c r="G3" s="22">
        <f t="shared" ref="G3:G365" si="4"> IF( ISBLANK($E3), "", IF( ISBLANK($D3), "", $E3 / $D3 ) )</f>
        <v>0.003778858481</v>
      </c>
      <c r="H3" s="23" t="s">
        <v>17</v>
      </c>
      <c r="I3" s="24">
        <f>IFERROR(__xludf.DUMMYFUNCTION("SUM( FILTER(LogDistance, LogDate &gt;= $A3 - WEEKDAY($A3, 3), LogDate &lt;= $A3 ) )"),5.11)</f>
        <v>5.11</v>
      </c>
      <c r="J3" s="25">
        <f>IFERROR(__xludf.DUMMYFUNCTION("SUM( IFERROR( FILTER(LogDistance, LogDate &gt;= $A3 - (Day($A3) - 1), LogDate &lt;= $A3 ), 0) )"),5.11)</f>
        <v>5.11</v>
      </c>
      <c r="K3" s="25">
        <f>IFERROR(__xludf.DUMMYFUNCTION("SUM( IFERROR( FILTER(LogDistance, LogDate &gt;= DATE(YEAR($A3),1,1), LogDate &lt;= $A3 ), 0) )"),5.11)</f>
        <v>5.11</v>
      </c>
      <c r="L3" s="26">
        <f>IFERROR(__xludf.DUMMYFUNCTION("SUM( FILTER(LogDistance, LogDate &lt;= $A3 ) )"),5.11)</f>
        <v>5.11</v>
      </c>
      <c r="M3" s="23" t="s">
        <v>18</v>
      </c>
      <c r="N3" s="27" t="s">
        <v>19</v>
      </c>
    </row>
    <row r="4">
      <c r="A4" s="16">
        <v>45244.0</v>
      </c>
      <c r="B4" s="17" t="str">
        <f t="shared" si="1"/>
        <v>Tue</v>
      </c>
      <c r="C4" s="18"/>
      <c r="D4" s="19" t="str">
        <f t="shared" si="2"/>
        <v/>
      </c>
      <c r="E4" s="20"/>
      <c r="F4" s="28" t="str">
        <f t="shared" si="3"/>
        <v/>
      </c>
      <c r="G4" s="22" t="str">
        <f t="shared" si="4"/>
        <v/>
      </c>
      <c r="H4" s="23"/>
      <c r="I4" s="24">
        <f>IFERROR(__xludf.DUMMYFUNCTION("SUM( FILTER(LogDistance, LogDate &gt;= $A4 - WEEKDAY($A4, 3), LogDate &lt;= $A4 ) )"),5.11)</f>
        <v>5.11</v>
      </c>
      <c r="J4" s="25">
        <f>IFERROR(__xludf.DUMMYFUNCTION("SUM( IFERROR( FILTER(LogDistance, LogDate &gt;= $A4 - (Day($A4) - 1), LogDate &lt;= $A4 ), 0) )"),5.11)</f>
        <v>5.11</v>
      </c>
      <c r="K4" s="25">
        <f>IFERROR(__xludf.DUMMYFUNCTION("SUM( IFERROR( FILTER(LogDistance, LogDate &gt;= DATE(YEAR($A4),1,1), LogDate &lt;= $A4 ), 0) )"),5.11)</f>
        <v>5.11</v>
      </c>
      <c r="L4" s="26">
        <f>IFERROR(__xludf.DUMMYFUNCTION("SUM( FILTER(LogDistance, LogDate &lt;= $A4 ) )"),5.11)</f>
        <v>5.11</v>
      </c>
      <c r="M4" s="23"/>
      <c r="N4" s="27" t="s">
        <v>20</v>
      </c>
    </row>
    <row r="5">
      <c r="A5" s="16">
        <v>45245.0</v>
      </c>
      <c r="B5" s="17" t="str">
        <f t="shared" si="1"/>
        <v>Wed</v>
      </c>
      <c r="C5" s="18">
        <v>2.0</v>
      </c>
      <c r="D5" s="19">
        <f t="shared" si="2"/>
        <v>3.218688996</v>
      </c>
      <c r="E5" s="20">
        <v>0.012511574074074074</v>
      </c>
      <c r="F5" s="21">
        <f t="shared" si="3"/>
        <v>0.006255787037</v>
      </c>
      <c r="G5" s="22">
        <f t="shared" si="4"/>
        <v>0.003887164647</v>
      </c>
      <c r="H5" s="23" t="s">
        <v>21</v>
      </c>
      <c r="I5" s="24">
        <f>IFERROR(__xludf.DUMMYFUNCTION("SUM( FILTER(LogDistance, LogDate &gt;= $A5 - WEEKDAY($A5, 3), LogDate &lt;= $A5 ) )"),7.11)</f>
        <v>7.11</v>
      </c>
      <c r="J5" s="25">
        <f>IFERROR(__xludf.DUMMYFUNCTION("SUM( IFERROR( FILTER(LogDistance, LogDate &gt;= $A5 - (Day($A5) - 1), LogDate &lt;= $A5 ), 0) )"),7.11)</f>
        <v>7.11</v>
      </c>
      <c r="K5" s="25">
        <f>IFERROR(__xludf.DUMMYFUNCTION("SUM( IFERROR( FILTER(LogDistance, LogDate &gt;= DATE(YEAR($A5),1,1), LogDate &lt;= $A5 ), 0) )"),7.11)</f>
        <v>7.11</v>
      </c>
      <c r="L5" s="26">
        <f>IFERROR(__xludf.DUMMYFUNCTION("SUM( FILTER(LogDistance, LogDate &lt;= $A5 ) )"),7.11)</f>
        <v>7.11</v>
      </c>
      <c r="M5" s="23" t="s">
        <v>18</v>
      </c>
    </row>
    <row r="6">
      <c r="A6" s="16">
        <v>45246.0</v>
      </c>
      <c r="B6" s="17" t="str">
        <f t="shared" si="1"/>
        <v>Thu</v>
      </c>
      <c r="C6" s="18">
        <v>4.3</v>
      </c>
      <c r="D6" s="19">
        <f t="shared" si="2"/>
        <v>6.920181341</v>
      </c>
      <c r="E6" s="20">
        <v>0.026469907407407407</v>
      </c>
      <c r="F6" s="21">
        <f t="shared" si="3"/>
        <v>0.00615579242</v>
      </c>
      <c r="G6" s="22">
        <f t="shared" si="4"/>
        <v>0.003825030892</v>
      </c>
      <c r="H6" s="23" t="s">
        <v>21</v>
      </c>
      <c r="I6" s="24">
        <f>IFERROR(__xludf.DUMMYFUNCTION("SUM( FILTER(LogDistance, LogDate &gt;= $A6 - WEEKDAY($A6, 3), LogDate &lt;= $A6 ) )"),11.41)</f>
        <v>11.41</v>
      </c>
      <c r="J6" s="25">
        <f>IFERROR(__xludf.DUMMYFUNCTION("SUM( IFERROR( FILTER(LogDistance, LogDate &gt;= $A6 - (Day($A6) - 1), LogDate &lt;= $A6 ), 0) )"),11.41)</f>
        <v>11.41</v>
      </c>
      <c r="K6" s="25">
        <f>IFERROR(__xludf.DUMMYFUNCTION("SUM( IFERROR( FILTER(LogDistance, LogDate &gt;= DATE(YEAR($A6),1,1), LogDate &lt;= $A6 ), 0) )"),11.41)</f>
        <v>11.41</v>
      </c>
      <c r="L6" s="26">
        <f>IFERROR(__xludf.DUMMYFUNCTION("SUM( FILTER(LogDistance, LogDate &lt;= $A6 ) )"),11.41)</f>
        <v>11.41</v>
      </c>
      <c r="M6" s="23" t="s">
        <v>18</v>
      </c>
    </row>
    <row r="7">
      <c r="A7" s="16">
        <v>45247.0</v>
      </c>
      <c r="B7" s="17" t="str">
        <f t="shared" si="1"/>
        <v>Fri</v>
      </c>
      <c r="C7" s="18">
        <v>3.0</v>
      </c>
      <c r="D7" s="19">
        <f t="shared" si="2"/>
        <v>4.828033494</v>
      </c>
      <c r="E7" s="20">
        <v>0.016666666666666666</v>
      </c>
      <c r="F7" s="21">
        <f t="shared" si="3"/>
        <v>0.005555555556</v>
      </c>
      <c r="G7" s="22">
        <f t="shared" si="4"/>
        <v>0.003452061111</v>
      </c>
      <c r="H7" s="23" t="s">
        <v>21</v>
      </c>
      <c r="I7" s="24">
        <f>IFERROR(__xludf.DUMMYFUNCTION("SUM( FILTER(LogDistance, LogDate &gt;= $A7 - WEEKDAY($A7, 3), LogDate &lt;= $A7 ) )"),14.41)</f>
        <v>14.41</v>
      </c>
      <c r="J7" s="25">
        <f>IFERROR(__xludf.DUMMYFUNCTION("SUM( IFERROR( FILTER(LogDistance, LogDate &gt;= $A7 - (Day($A7) - 1), LogDate &lt;= $A7 ), 0) )"),14.41)</f>
        <v>14.41</v>
      </c>
      <c r="K7" s="25">
        <f>IFERROR(__xludf.DUMMYFUNCTION("SUM( IFERROR( FILTER(LogDistance, LogDate &gt;= DATE(YEAR($A7),1,1), LogDate &lt;= $A7 ), 0) )"),14.41)</f>
        <v>14.41</v>
      </c>
      <c r="L7" s="26">
        <f>IFERROR(__xludf.DUMMYFUNCTION("SUM( FILTER(LogDistance, LogDate &lt;= $A7 ) )"),14.41)</f>
        <v>14.41</v>
      </c>
      <c r="M7" s="23" t="s">
        <v>18</v>
      </c>
    </row>
    <row r="8">
      <c r="A8" s="16">
        <v>45248.0</v>
      </c>
      <c r="B8" s="17" t="str">
        <f t="shared" si="1"/>
        <v>Sat</v>
      </c>
      <c r="C8" s="18">
        <v>4.01</v>
      </c>
      <c r="D8" s="19"/>
      <c r="E8" s="20">
        <v>0.020300925925925927</v>
      </c>
      <c r="F8" s="21">
        <f t="shared" si="3"/>
        <v>0.005062575044</v>
      </c>
      <c r="G8" s="22" t="str">
        <f t="shared" si="4"/>
        <v/>
      </c>
      <c r="H8" s="23" t="s">
        <v>22</v>
      </c>
      <c r="I8" s="24">
        <f>IFERROR(__xludf.DUMMYFUNCTION("SUM( FILTER(LogDistance, LogDate &gt;= $A8 - WEEKDAY($A8, 3), LogDate &lt;= $A8 ) )"),18.42)</f>
        <v>18.42</v>
      </c>
      <c r="J8" s="25">
        <f>IFERROR(__xludf.DUMMYFUNCTION("SUM( IFERROR( FILTER(LogDistance, LogDate &gt;= $A8 - (Day($A8) - 1), LogDate &lt;= $A8 ), 0) )"),18.42)</f>
        <v>18.42</v>
      </c>
      <c r="K8" s="25">
        <f>IFERROR(__xludf.DUMMYFUNCTION("SUM( IFERROR( FILTER(LogDistance, LogDate &gt;= DATE(YEAR($A8),1,1), LogDate &lt;= $A8 ), 0) )"),18.42)</f>
        <v>18.42</v>
      </c>
      <c r="L8" s="26">
        <f>IFERROR(__xludf.DUMMYFUNCTION("SUM( FILTER(LogDistance, LogDate &lt;= $A8 ) )"),18.42)</f>
        <v>18.42</v>
      </c>
      <c r="M8" s="23" t="s">
        <v>18</v>
      </c>
      <c r="N8" s="27" t="s">
        <v>23</v>
      </c>
    </row>
    <row r="9">
      <c r="A9" s="16">
        <v>45249.0</v>
      </c>
      <c r="B9" s="17" t="str">
        <f t="shared" si="1"/>
        <v>Sun</v>
      </c>
      <c r="C9" s="29" t="str">
        <f> IF( ISBLANK($E9), "", $D9 * 0.621371)</f>
        <v/>
      </c>
      <c r="D9" s="19" t="str">
        <f t="shared" ref="D9:D365" si="5"> IF( ISBLANK($E9), "", $C9 / 0.621371)</f>
        <v/>
      </c>
      <c r="E9" s="20"/>
      <c r="F9" s="21" t="str">
        <f t="shared" si="3"/>
        <v/>
      </c>
      <c r="G9" s="22" t="str">
        <f t="shared" si="4"/>
        <v/>
      </c>
      <c r="H9" s="30"/>
      <c r="I9" s="24">
        <f>IFERROR(__xludf.DUMMYFUNCTION("SUM( FILTER(LogDistance, LogDate &gt;= $A9 - WEEKDAY($A9, 3), LogDate &lt;= $A9 ) )"),18.42)</f>
        <v>18.42</v>
      </c>
      <c r="J9" s="25">
        <f>IFERROR(__xludf.DUMMYFUNCTION("SUM( IFERROR( FILTER(LogDistance, LogDate &gt;= $A9 - (Day($A9) - 1), LogDate &lt;= $A9 ), 0) )"),18.42)</f>
        <v>18.42</v>
      </c>
      <c r="K9" s="25">
        <f>IFERROR(__xludf.DUMMYFUNCTION("SUM( IFERROR( FILTER(LogDistance, LogDate &gt;= DATE(YEAR($A9),1,1), LogDate &lt;= $A9 ), 0) )"),18.42)</f>
        <v>18.42</v>
      </c>
      <c r="L9" s="26">
        <f>IFERROR(__xludf.DUMMYFUNCTION("SUM( FILTER(LogDistance, LogDate &lt;= $A9 ) )"),18.42)</f>
        <v>18.42</v>
      </c>
      <c r="M9" s="30"/>
      <c r="N9" s="27" t="s">
        <v>20</v>
      </c>
    </row>
    <row r="10">
      <c r="A10" s="16">
        <v>45250.0</v>
      </c>
      <c r="B10" s="17" t="str">
        <f t="shared" si="1"/>
        <v>Mon</v>
      </c>
      <c r="C10" s="18">
        <v>7.0</v>
      </c>
      <c r="D10" s="19">
        <f t="shared" si="5"/>
        <v>11.26541149</v>
      </c>
      <c r="E10" s="20">
        <v>0.041666666666666664</v>
      </c>
      <c r="F10" s="21">
        <f t="shared" si="3"/>
        <v>0.005952380952</v>
      </c>
      <c r="G10" s="22">
        <f t="shared" si="4"/>
        <v>0.003698636905</v>
      </c>
      <c r="H10" s="23" t="s">
        <v>17</v>
      </c>
      <c r="I10" s="24">
        <f>IFERROR(__xludf.DUMMYFUNCTION("SUM( FILTER(LogDistance, LogDate &gt;= $A10 - WEEKDAY($A10, 3), LogDate &lt;= $A10 ) )"),7.0)</f>
        <v>7</v>
      </c>
      <c r="J10" s="25">
        <f>IFERROR(__xludf.DUMMYFUNCTION("SUM( IFERROR( FILTER(LogDistance, LogDate &gt;= $A10 - (Day($A10) - 1), LogDate &lt;= $A10 ), 0) )"),25.42)</f>
        <v>25.42</v>
      </c>
      <c r="K10" s="25">
        <f>IFERROR(__xludf.DUMMYFUNCTION("SUM( IFERROR( FILTER(LogDistance, LogDate &gt;= DATE(YEAR($A10),1,1), LogDate &lt;= $A10 ), 0) )"),25.42)</f>
        <v>25.42</v>
      </c>
      <c r="L10" s="26">
        <f>IFERROR(__xludf.DUMMYFUNCTION("SUM( FILTER(LogDistance, LogDate &lt;= $A10 ) )"),25.42)</f>
        <v>25.42</v>
      </c>
      <c r="M10" s="23" t="s">
        <v>18</v>
      </c>
      <c r="N10" s="27" t="s">
        <v>24</v>
      </c>
    </row>
    <row r="11">
      <c r="A11" s="16">
        <v>45251.0</v>
      </c>
      <c r="B11" s="17" t="str">
        <f t="shared" si="1"/>
        <v>Tue</v>
      </c>
      <c r="C11" s="18">
        <v>2.0</v>
      </c>
      <c r="D11" s="19">
        <f t="shared" si="5"/>
        <v>3.218688996</v>
      </c>
      <c r="E11" s="20">
        <v>0.014293981481481482</v>
      </c>
      <c r="F11" s="21">
        <f t="shared" si="3"/>
        <v>0.007146990741</v>
      </c>
      <c r="G11" s="22">
        <f t="shared" si="4"/>
        <v>0.004440932784</v>
      </c>
      <c r="H11" s="23" t="s">
        <v>21</v>
      </c>
      <c r="I11" s="24">
        <f>IFERROR(__xludf.DUMMYFUNCTION("SUM( FILTER(LogDistance, LogDate &gt;= $A11 - WEEKDAY($A11, 3), LogDate &lt;= $A11 ) )"),9.0)</f>
        <v>9</v>
      </c>
      <c r="J11" s="25">
        <f>IFERROR(__xludf.DUMMYFUNCTION("SUM( IFERROR( FILTER(LogDistance, LogDate &gt;= $A11 - (Day($A11) - 1), LogDate &lt;= $A11 ), 0) )"),27.42)</f>
        <v>27.42</v>
      </c>
      <c r="K11" s="25">
        <f>IFERROR(__xludf.DUMMYFUNCTION("SUM( IFERROR( FILTER(LogDistance, LogDate &gt;= DATE(YEAR($A11),1,1), LogDate &lt;= $A11 ), 0) )"),27.42)</f>
        <v>27.42</v>
      </c>
      <c r="L11" s="26">
        <f>IFERROR(__xludf.DUMMYFUNCTION("SUM( FILTER(LogDistance, LogDate &lt;= $A11 ) )"),27.42)</f>
        <v>27.42</v>
      </c>
      <c r="M11" s="23" t="s">
        <v>18</v>
      </c>
      <c r="N11" s="27" t="s">
        <v>25</v>
      </c>
    </row>
    <row r="12">
      <c r="A12" s="16">
        <v>45252.0</v>
      </c>
      <c r="B12" s="17" t="str">
        <f t="shared" si="1"/>
        <v>Wed</v>
      </c>
      <c r="C12" s="18">
        <v>3.36</v>
      </c>
      <c r="D12" s="19">
        <f t="shared" si="5"/>
        <v>5.407397513</v>
      </c>
      <c r="E12" s="20">
        <v>0.02201388888888889</v>
      </c>
      <c r="F12" s="21">
        <f t="shared" si="3"/>
        <v>0.006551752646</v>
      </c>
      <c r="G12" s="22">
        <f t="shared" si="4"/>
        <v>0.004071069093</v>
      </c>
      <c r="H12" s="23" t="s">
        <v>21</v>
      </c>
      <c r="I12" s="24">
        <f>IFERROR(__xludf.DUMMYFUNCTION("SUM( FILTER(LogDistance, LogDate &gt;= $A12 - WEEKDAY($A12, 3), LogDate &lt;= $A12 ) )"),12.36)</f>
        <v>12.36</v>
      </c>
      <c r="J12" s="25">
        <f>IFERROR(__xludf.DUMMYFUNCTION("SUM( IFERROR( FILTER(LogDistance, LogDate &gt;= $A12 - (Day($A12) - 1), LogDate &lt;= $A12 ), 0) )"),30.78)</f>
        <v>30.78</v>
      </c>
      <c r="K12" s="25">
        <f>IFERROR(__xludf.DUMMYFUNCTION("SUM( IFERROR( FILTER(LogDistance, LogDate &gt;= DATE(YEAR($A12),1,1), LogDate &lt;= $A12 ), 0) )"),30.78)</f>
        <v>30.78</v>
      </c>
      <c r="L12" s="26">
        <f>IFERROR(__xludf.DUMMYFUNCTION("SUM( FILTER(LogDistance, LogDate &lt;= $A12 ) )"),30.78)</f>
        <v>30.78</v>
      </c>
      <c r="M12" s="23" t="s">
        <v>18</v>
      </c>
      <c r="N12" s="27" t="s">
        <v>26</v>
      </c>
    </row>
    <row r="13">
      <c r="A13" s="16">
        <v>45253.0</v>
      </c>
      <c r="B13" s="17" t="str">
        <f t="shared" si="1"/>
        <v>Thu</v>
      </c>
      <c r="C13" s="29" t="str">
        <f> IF( ISBLANK($E13), "", $D13 * 0.621371)</f>
        <v/>
      </c>
      <c r="D13" s="19" t="str">
        <f t="shared" si="5"/>
        <v/>
      </c>
      <c r="E13" s="20"/>
      <c r="F13" s="21" t="str">
        <f t="shared" si="3"/>
        <v/>
      </c>
      <c r="G13" s="22" t="str">
        <f t="shared" si="4"/>
        <v/>
      </c>
      <c r="H13" s="30"/>
      <c r="I13" s="24">
        <f>IFERROR(__xludf.DUMMYFUNCTION("SUM( FILTER(LogDistance, LogDate &gt;= $A13 - WEEKDAY($A13, 3), LogDate &lt;= $A13 ) )"),12.36)</f>
        <v>12.36</v>
      </c>
      <c r="J13" s="25">
        <f>IFERROR(__xludf.DUMMYFUNCTION("SUM( IFERROR( FILTER(LogDistance, LogDate &gt;= $A13 - (Day($A13) - 1), LogDate &lt;= $A13 ), 0) )"),30.78)</f>
        <v>30.78</v>
      </c>
      <c r="K13" s="25">
        <f>IFERROR(__xludf.DUMMYFUNCTION("SUM( IFERROR( FILTER(LogDistance, LogDate &gt;= DATE(YEAR($A13),1,1), LogDate &lt;= $A13 ), 0) )"),30.78)</f>
        <v>30.78</v>
      </c>
      <c r="L13" s="26">
        <f>IFERROR(__xludf.DUMMYFUNCTION("SUM( FILTER(LogDistance, LogDate &lt;= $A13 ) )"),30.78)</f>
        <v>30.78</v>
      </c>
      <c r="M13" s="30"/>
      <c r="N13" s="27" t="s">
        <v>20</v>
      </c>
    </row>
    <row r="14">
      <c r="A14" s="16">
        <v>45254.0</v>
      </c>
      <c r="B14" s="17" t="str">
        <f t="shared" si="1"/>
        <v>Fri</v>
      </c>
      <c r="C14" s="18">
        <v>6.37</v>
      </c>
      <c r="D14" s="19">
        <f t="shared" si="5"/>
        <v>10.25152445</v>
      </c>
      <c r="E14" s="20">
        <v>0.03892361111111111</v>
      </c>
      <c r="F14" s="21">
        <f t="shared" si="3"/>
        <v>0.006110457003</v>
      </c>
      <c r="G14" s="22">
        <f t="shared" si="4"/>
        <v>0.003796860779</v>
      </c>
      <c r="H14" s="23" t="s">
        <v>17</v>
      </c>
      <c r="I14" s="24">
        <f>IFERROR(__xludf.DUMMYFUNCTION("SUM( FILTER(LogDistance, LogDate &gt;= $A14 - WEEKDAY($A14, 3), LogDate &lt;= $A14 ) )"),18.73)</f>
        <v>18.73</v>
      </c>
      <c r="J14" s="25">
        <f>IFERROR(__xludf.DUMMYFUNCTION("SUM( IFERROR( FILTER(LogDistance, LogDate &gt;= $A14 - (Day($A14) - 1), LogDate &lt;= $A14 ), 0) )"),37.15)</f>
        <v>37.15</v>
      </c>
      <c r="K14" s="25">
        <f>IFERROR(__xludf.DUMMYFUNCTION("SUM( IFERROR( FILTER(LogDistance, LogDate &gt;= DATE(YEAR($A14),1,1), LogDate &lt;= $A14 ), 0) )"),37.15)</f>
        <v>37.15</v>
      </c>
      <c r="L14" s="26">
        <f>IFERROR(__xludf.DUMMYFUNCTION("SUM( FILTER(LogDistance, LogDate &lt;= $A14 ) )"),37.15)</f>
        <v>37.15</v>
      </c>
      <c r="M14" s="23" t="s">
        <v>18</v>
      </c>
      <c r="N14" s="27" t="s">
        <v>27</v>
      </c>
    </row>
    <row r="15">
      <c r="A15" s="16">
        <v>45255.0</v>
      </c>
      <c r="B15" s="17" t="str">
        <f t="shared" si="1"/>
        <v>Sat</v>
      </c>
      <c r="C15" s="29" t="str">
        <f t="shared" ref="C15:C16" si="6"> IF( ISBLANK($E15), "", $D15 * 0.621371)</f>
        <v/>
      </c>
      <c r="D15" s="19" t="str">
        <f t="shared" si="5"/>
        <v/>
      </c>
      <c r="E15" s="20"/>
      <c r="F15" s="21" t="str">
        <f t="shared" si="3"/>
        <v/>
      </c>
      <c r="G15" s="22" t="str">
        <f t="shared" si="4"/>
        <v/>
      </c>
      <c r="H15" s="30"/>
      <c r="I15" s="24">
        <f>IFERROR(__xludf.DUMMYFUNCTION("SUM( FILTER(LogDistance, LogDate &gt;= $A15 - WEEKDAY($A15, 3), LogDate &lt;= $A15 ) )"),18.73)</f>
        <v>18.73</v>
      </c>
      <c r="J15" s="25">
        <f>IFERROR(__xludf.DUMMYFUNCTION("SUM( IFERROR( FILTER(LogDistance, LogDate &gt;= $A15 - (Day($A15) - 1), LogDate &lt;= $A15 ), 0) )"),37.15)</f>
        <v>37.15</v>
      </c>
      <c r="K15" s="25">
        <f>IFERROR(__xludf.DUMMYFUNCTION("SUM( IFERROR( FILTER(LogDistance, LogDate &gt;= DATE(YEAR($A15),1,1), LogDate &lt;= $A15 ), 0) )"),37.15)</f>
        <v>37.15</v>
      </c>
      <c r="L15" s="26">
        <f>IFERROR(__xludf.DUMMYFUNCTION("SUM( FILTER(LogDistance, LogDate &lt;= $A15 ) )"),37.15)</f>
        <v>37.15</v>
      </c>
      <c r="M15" s="30"/>
      <c r="N15" s="27" t="s">
        <v>28</v>
      </c>
    </row>
    <row r="16">
      <c r="A16" s="16">
        <v>45256.0</v>
      </c>
      <c r="B16" s="17" t="str">
        <f t="shared" si="1"/>
        <v>Sun</v>
      </c>
      <c r="C16" s="29" t="str">
        <f t="shared" si="6"/>
        <v/>
      </c>
      <c r="D16" s="19" t="str">
        <f t="shared" si="5"/>
        <v/>
      </c>
      <c r="E16" s="20"/>
      <c r="F16" s="21" t="str">
        <f t="shared" si="3"/>
        <v/>
      </c>
      <c r="G16" s="22" t="str">
        <f t="shared" si="4"/>
        <v/>
      </c>
      <c r="H16" s="30"/>
      <c r="I16" s="24">
        <f>IFERROR(__xludf.DUMMYFUNCTION("SUM( FILTER(LogDistance, LogDate &gt;= $A16 - WEEKDAY($A16, 3), LogDate &lt;= $A16 ) )"),18.73)</f>
        <v>18.73</v>
      </c>
      <c r="J16" s="25">
        <f>IFERROR(__xludf.DUMMYFUNCTION("SUM( IFERROR( FILTER(LogDistance, LogDate &gt;= $A16 - (Day($A16) - 1), LogDate &lt;= $A16 ), 0) )"),37.15)</f>
        <v>37.15</v>
      </c>
      <c r="K16" s="25">
        <f>IFERROR(__xludf.DUMMYFUNCTION("SUM( IFERROR( FILTER(LogDistance, LogDate &gt;= DATE(YEAR($A16),1,1), LogDate &lt;= $A16 ), 0) )"),37.15)</f>
        <v>37.15</v>
      </c>
      <c r="L16" s="26">
        <f>IFERROR(__xludf.DUMMYFUNCTION("SUM( FILTER(LogDistance, LogDate &lt;= $A16 ) )"),37.15)</f>
        <v>37.15</v>
      </c>
      <c r="M16" s="30"/>
      <c r="N16" s="27" t="s">
        <v>20</v>
      </c>
    </row>
    <row r="17">
      <c r="A17" s="16">
        <v>45257.0</v>
      </c>
      <c r="B17" s="17" t="str">
        <f t="shared" si="1"/>
        <v>Mon</v>
      </c>
      <c r="C17" s="18">
        <v>4.11</v>
      </c>
      <c r="D17" s="31">
        <f t="shared" si="5"/>
        <v>6.614405886</v>
      </c>
      <c r="E17" s="20">
        <v>0.0221875</v>
      </c>
      <c r="F17" s="21">
        <f t="shared" si="3"/>
        <v>0.005398418491</v>
      </c>
      <c r="G17" s="22">
        <f t="shared" si="4"/>
        <v>0.003354420696</v>
      </c>
      <c r="H17" s="23" t="s">
        <v>22</v>
      </c>
      <c r="I17" s="24">
        <f>IFERROR(__xludf.DUMMYFUNCTION("SUM( FILTER(LogDistance, LogDate &gt;= $A17 - WEEKDAY($A17, 3), LogDate &lt;= $A17 ) )"),4.11)</f>
        <v>4.11</v>
      </c>
      <c r="J17" s="25">
        <f>IFERROR(__xludf.DUMMYFUNCTION("SUM( IFERROR( FILTER(LogDistance, LogDate &gt;= $A17 - (Day($A17) - 1), LogDate &lt;= $A17 ), 0) )"),41.26)</f>
        <v>41.26</v>
      </c>
      <c r="K17" s="25">
        <f>IFERROR(__xludf.DUMMYFUNCTION("SUM( IFERROR( FILTER(LogDistance, LogDate &gt;= DATE(YEAR($A17),1,1), LogDate &lt;= $A17 ), 0) )"),41.26)</f>
        <v>41.26</v>
      </c>
      <c r="L17" s="26">
        <f>IFERROR(__xludf.DUMMYFUNCTION("SUM( FILTER(LogDistance, LogDate &lt;= $A17 ) )"),41.26)</f>
        <v>41.26</v>
      </c>
      <c r="M17" s="23" t="s">
        <v>29</v>
      </c>
      <c r="N17" s="27" t="s">
        <v>30</v>
      </c>
    </row>
    <row r="18">
      <c r="A18" s="16">
        <v>45258.0</v>
      </c>
      <c r="B18" s="17" t="str">
        <f t="shared" si="1"/>
        <v>Tue</v>
      </c>
      <c r="C18" s="18">
        <v>4.11</v>
      </c>
      <c r="D18" s="19">
        <f t="shared" si="5"/>
        <v>6.614405886</v>
      </c>
      <c r="E18" s="20">
        <v>0.025902777777777778</v>
      </c>
      <c r="F18" s="21">
        <f t="shared" si="3"/>
        <v>0.006302379021</v>
      </c>
      <c r="G18" s="22">
        <f t="shared" si="4"/>
        <v>0.003916115555</v>
      </c>
      <c r="H18" s="23" t="s">
        <v>21</v>
      </c>
      <c r="I18" s="24">
        <f>IFERROR(__xludf.DUMMYFUNCTION("SUM( FILTER(LogDistance, LogDate &gt;= $A18 - WEEKDAY($A18, 3), LogDate &lt;= $A18 ) )"),8.22)</f>
        <v>8.22</v>
      </c>
      <c r="J18" s="25">
        <f>IFERROR(__xludf.DUMMYFUNCTION("SUM( IFERROR( FILTER(LogDistance, LogDate &gt;= $A18 - (Day($A18) - 1), LogDate &lt;= $A18 ), 0) )"),45.37)</f>
        <v>45.37</v>
      </c>
      <c r="K18" s="25">
        <f>IFERROR(__xludf.DUMMYFUNCTION("SUM( IFERROR( FILTER(LogDistance, LogDate &gt;= DATE(YEAR($A18),1,1), LogDate &lt;= $A18 ), 0) )"),45.37)</f>
        <v>45.37</v>
      </c>
      <c r="L18" s="26">
        <f>IFERROR(__xludf.DUMMYFUNCTION("SUM( FILTER(LogDistance, LogDate &lt;= $A18 ) )"),45.37)</f>
        <v>45.37</v>
      </c>
      <c r="M18" s="23" t="s">
        <v>29</v>
      </c>
      <c r="N18" s="27" t="s">
        <v>31</v>
      </c>
    </row>
    <row r="19">
      <c r="A19" s="16">
        <v>45259.0</v>
      </c>
      <c r="B19" s="17" t="str">
        <f t="shared" si="1"/>
        <v>Wed</v>
      </c>
      <c r="C19" s="29" t="str">
        <f> IF( ISBLANK($E19), "", $D19 * 0.621371)</f>
        <v/>
      </c>
      <c r="D19" s="19" t="str">
        <f t="shared" si="5"/>
        <v/>
      </c>
      <c r="E19" s="20"/>
      <c r="F19" s="21" t="str">
        <f t="shared" si="3"/>
        <v/>
      </c>
      <c r="G19" s="22" t="str">
        <f t="shared" si="4"/>
        <v/>
      </c>
      <c r="H19" s="30"/>
      <c r="I19" s="24">
        <f>IFERROR(__xludf.DUMMYFUNCTION("SUM( FILTER(LogDistance, LogDate &gt;= $A19 - WEEKDAY($A19, 3), LogDate &lt;= $A19 ) )"),8.22)</f>
        <v>8.22</v>
      </c>
      <c r="J19" s="25">
        <f>IFERROR(__xludf.DUMMYFUNCTION("SUM( IFERROR( FILTER(LogDistance, LogDate &gt;= $A19 - (Day($A19) - 1), LogDate &lt;= $A19 ), 0) )"),45.37)</f>
        <v>45.37</v>
      </c>
      <c r="K19" s="25">
        <f>IFERROR(__xludf.DUMMYFUNCTION("SUM( IFERROR( FILTER(LogDistance, LogDate &gt;= DATE(YEAR($A19),1,1), LogDate &lt;= $A19 ), 0) )"),45.37)</f>
        <v>45.37</v>
      </c>
      <c r="L19" s="26">
        <f>IFERROR(__xludf.DUMMYFUNCTION("SUM( FILTER(LogDistance, LogDate &lt;= $A19 ) )"),45.37)</f>
        <v>45.37</v>
      </c>
      <c r="M19" s="30"/>
      <c r="N19" s="27" t="s">
        <v>32</v>
      </c>
    </row>
    <row r="20">
      <c r="A20" s="16">
        <v>45260.0</v>
      </c>
      <c r="B20" s="17" t="str">
        <f t="shared" si="1"/>
        <v>Thu</v>
      </c>
      <c r="C20" s="18">
        <v>3.96</v>
      </c>
      <c r="D20" s="19">
        <f t="shared" si="5"/>
        <v>6.373004212</v>
      </c>
      <c r="E20" s="20">
        <v>0.025034722222222222</v>
      </c>
      <c r="F20" s="21">
        <f t="shared" si="3"/>
        <v>0.006321899551</v>
      </c>
      <c r="G20" s="22">
        <f t="shared" si="4"/>
        <v>0.003928245046</v>
      </c>
      <c r="H20" s="23" t="s">
        <v>21</v>
      </c>
      <c r="I20" s="24">
        <f>IFERROR(__xludf.DUMMYFUNCTION("SUM( FILTER(LogDistance, LogDate &gt;= $A20 - WEEKDAY($A20, 3), LogDate &lt;= $A20 ) )"),12.18)</f>
        <v>12.18</v>
      </c>
      <c r="J20" s="25">
        <f>IFERROR(__xludf.DUMMYFUNCTION("SUM( IFERROR( FILTER(LogDistance, LogDate &gt;= $A20 - (Day($A20) - 1), LogDate &lt;= $A20 ), 0) )"),49.33)</f>
        <v>49.33</v>
      </c>
      <c r="K20" s="25">
        <f>IFERROR(__xludf.DUMMYFUNCTION("SUM( IFERROR( FILTER(LogDistance, LogDate &gt;= DATE(YEAR($A20),1,1), LogDate &lt;= $A20 ), 0) )"),49.33)</f>
        <v>49.33</v>
      </c>
      <c r="L20" s="26">
        <f>IFERROR(__xludf.DUMMYFUNCTION("SUM( FILTER(LogDistance, LogDate &lt;= $A20 ) )"),49.33)</f>
        <v>49.33</v>
      </c>
      <c r="M20" s="23" t="s">
        <v>29</v>
      </c>
      <c r="N20" s="27" t="s">
        <v>33</v>
      </c>
    </row>
    <row r="21">
      <c r="A21" s="16">
        <v>45261.0</v>
      </c>
      <c r="B21" s="17" t="str">
        <f t="shared" si="1"/>
        <v>Fri</v>
      </c>
      <c r="C21" s="18">
        <v>3.0</v>
      </c>
      <c r="D21" s="19">
        <f t="shared" si="5"/>
        <v>4.828033494</v>
      </c>
      <c r="E21" s="20">
        <v>0.01875</v>
      </c>
      <c r="F21" s="21">
        <f t="shared" si="3"/>
        <v>0.00625</v>
      </c>
      <c r="G21" s="22">
        <f t="shared" si="4"/>
        <v>0.00388356875</v>
      </c>
      <c r="H21" s="23" t="s">
        <v>21</v>
      </c>
      <c r="I21" s="24">
        <f>IFERROR(__xludf.DUMMYFUNCTION("SUM( FILTER(LogDistance, LogDate &gt;= $A21 - WEEKDAY($A21, 3), LogDate &lt;= $A21 ) )"),15.18)</f>
        <v>15.18</v>
      </c>
      <c r="J21" s="25">
        <f>IFERROR(__xludf.DUMMYFUNCTION("SUM( IFERROR( FILTER(LogDistance, LogDate &gt;= $A21 - (Day($A21) - 1), LogDate &lt;= $A21 ), 0) )"),3.0)</f>
        <v>3</v>
      </c>
      <c r="K21" s="25">
        <f>IFERROR(__xludf.DUMMYFUNCTION("SUM( IFERROR( FILTER(LogDistance, LogDate &gt;= DATE(YEAR($A21),1,1), LogDate &lt;= $A21 ), 0) )"),52.33)</f>
        <v>52.33</v>
      </c>
      <c r="L21" s="26">
        <f>IFERROR(__xludf.DUMMYFUNCTION("SUM( FILTER(LogDistance, LogDate &lt;= $A21 ) )"),52.33)</f>
        <v>52.33</v>
      </c>
      <c r="M21" s="23" t="s">
        <v>29</v>
      </c>
      <c r="N21" s="27" t="s">
        <v>34</v>
      </c>
    </row>
    <row r="22">
      <c r="A22" s="16">
        <v>45262.0</v>
      </c>
      <c r="B22" s="17" t="str">
        <f t="shared" si="1"/>
        <v>Sat</v>
      </c>
      <c r="C22" s="18">
        <v>7.0</v>
      </c>
      <c r="D22" s="19">
        <f t="shared" si="5"/>
        <v>11.26541149</v>
      </c>
      <c r="E22" s="20">
        <v>0.03888888888888889</v>
      </c>
      <c r="F22" s="21">
        <f t="shared" si="3"/>
        <v>0.005555555556</v>
      </c>
      <c r="G22" s="22">
        <f t="shared" si="4"/>
        <v>0.003452061111</v>
      </c>
      <c r="H22" s="23" t="s">
        <v>17</v>
      </c>
      <c r="I22" s="24">
        <f>IFERROR(__xludf.DUMMYFUNCTION("SUM( FILTER(LogDistance, LogDate &gt;= $A22 - WEEKDAY($A22, 3), LogDate &lt;= $A22 ) )"),22.18)</f>
        <v>22.18</v>
      </c>
      <c r="J22" s="25">
        <f>IFERROR(__xludf.DUMMYFUNCTION("SUM( IFERROR( FILTER(LogDistance, LogDate &gt;= $A22 - (Day($A22) - 1), LogDate &lt;= $A22 ), 0) )"),10.0)</f>
        <v>10</v>
      </c>
      <c r="K22" s="25">
        <f>IFERROR(__xludf.DUMMYFUNCTION("SUM( IFERROR( FILTER(LogDistance, LogDate &gt;= DATE(YEAR($A22),1,1), LogDate &lt;= $A22 ), 0) )"),59.33)</f>
        <v>59.33</v>
      </c>
      <c r="L22" s="26">
        <f>IFERROR(__xludf.DUMMYFUNCTION("SUM( FILTER(LogDistance, LogDate &lt;= $A22 ) )"),59.33)</f>
        <v>59.33</v>
      </c>
      <c r="M22" s="23" t="s">
        <v>18</v>
      </c>
      <c r="N22" s="27" t="s">
        <v>35</v>
      </c>
    </row>
    <row r="23">
      <c r="A23" s="16">
        <v>45263.0</v>
      </c>
      <c r="B23" s="17" t="str">
        <f t="shared" si="1"/>
        <v>Sun</v>
      </c>
      <c r="C23" s="29" t="str">
        <f> IF( ISBLANK($E23), "", $D23 * 0.621371)</f>
        <v/>
      </c>
      <c r="D23" s="19" t="str">
        <f t="shared" si="5"/>
        <v/>
      </c>
      <c r="E23" s="20"/>
      <c r="F23" s="21" t="str">
        <f t="shared" si="3"/>
        <v/>
      </c>
      <c r="G23" s="22" t="str">
        <f t="shared" si="4"/>
        <v/>
      </c>
      <c r="H23" s="30"/>
      <c r="I23" s="24">
        <f>IFERROR(__xludf.DUMMYFUNCTION("SUM( FILTER(LogDistance, LogDate &gt;= $A23 - WEEKDAY($A23, 3), LogDate &lt;= $A23 ) )"),22.18)</f>
        <v>22.18</v>
      </c>
      <c r="J23" s="25">
        <f>IFERROR(__xludf.DUMMYFUNCTION("SUM( IFERROR( FILTER(LogDistance, LogDate &gt;= $A23 - (Day($A23) - 1), LogDate &lt;= $A23 ), 0) )"),10.0)</f>
        <v>10</v>
      </c>
      <c r="K23" s="25">
        <f>IFERROR(__xludf.DUMMYFUNCTION("SUM( IFERROR( FILTER(LogDistance, LogDate &gt;= DATE(YEAR($A23),1,1), LogDate &lt;= $A23 ), 0) )"),59.33)</f>
        <v>59.33</v>
      </c>
      <c r="L23" s="26">
        <f>IFERROR(__xludf.DUMMYFUNCTION("SUM( FILTER(LogDistance, LogDate &lt;= $A23 ) )"),59.33)</f>
        <v>59.33</v>
      </c>
      <c r="M23" s="30"/>
      <c r="N23" s="27" t="s">
        <v>36</v>
      </c>
    </row>
    <row r="24">
      <c r="A24" s="16">
        <v>45264.0</v>
      </c>
      <c r="B24" s="17" t="str">
        <f t="shared" si="1"/>
        <v>Mon</v>
      </c>
      <c r="C24" s="18">
        <v>3.0</v>
      </c>
      <c r="D24" s="19">
        <f t="shared" si="5"/>
        <v>4.828033494</v>
      </c>
      <c r="E24" s="20">
        <v>0.018055555555555554</v>
      </c>
      <c r="F24" s="21">
        <f t="shared" si="3"/>
        <v>0.006018518519</v>
      </c>
      <c r="G24" s="22">
        <f t="shared" si="4"/>
        <v>0.00373973287</v>
      </c>
      <c r="H24" s="23" t="s">
        <v>21</v>
      </c>
      <c r="I24" s="24">
        <f>IFERROR(__xludf.DUMMYFUNCTION("SUM( FILTER(LogDistance, LogDate &gt;= $A24 - WEEKDAY($A24, 3), LogDate &lt;= $A24 ) )"),3.0)</f>
        <v>3</v>
      </c>
      <c r="J24" s="25">
        <f>IFERROR(__xludf.DUMMYFUNCTION("SUM( IFERROR( FILTER(LogDistance, LogDate &gt;= $A24 - (Day($A24) - 1), LogDate &lt;= $A24 ), 0) )"),13.0)</f>
        <v>13</v>
      </c>
      <c r="K24" s="25">
        <f>IFERROR(__xludf.DUMMYFUNCTION("SUM( IFERROR( FILTER(LogDistance, LogDate &gt;= DATE(YEAR($A24),1,1), LogDate &lt;= $A24 ), 0) )"),62.33)</f>
        <v>62.33</v>
      </c>
      <c r="L24" s="26">
        <f>IFERROR(__xludf.DUMMYFUNCTION("SUM( FILTER(LogDistance, LogDate &lt;= $A24 ) )"),62.33)</f>
        <v>62.33</v>
      </c>
      <c r="M24" s="23" t="s">
        <v>29</v>
      </c>
      <c r="N24" s="27" t="s">
        <v>37</v>
      </c>
    </row>
    <row r="25">
      <c r="A25" s="16">
        <v>45265.0</v>
      </c>
      <c r="B25" s="17" t="str">
        <f t="shared" si="1"/>
        <v>Tue</v>
      </c>
      <c r="C25" s="18">
        <v>4.0</v>
      </c>
      <c r="D25" s="19">
        <f t="shared" si="5"/>
        <v>6.437377992</v>
      </c>
      <c r="E25" s="20">
        <v>0.02423611111111111</v>
      </c>
      <c r="F25" s="21">
        <f t="shared" si="3"/>
        <v>0.006059027778</v>
      </c>
      <c r="G25" s="22">
        <f t="shared" si="4"/>
        <v>0.003764904149</v>
      </c>
      <c r="H25" s="23" t="s">
        <v>21</v>
      </c>
      <c r="I25" s="24">
        <f>IFERROR(__xludf.DUMMYFUNCTION("SUM( FILTER(LogDistance, LogDate &gt;= $A25 - WEEKDAY($A25, 3), LogDate &lt;= $A25 ) )"),7.0)</f>
        <v>7</v>
      </c>
      <c r="J25" s="25">
        <f>IFERROR(__xludf.DUMMYFUNCTION("SUM( IFERROR( FILTER(LogDistance, LogDate &gt;= $A25 - (Day($A25) - 1), LogDate &lt;= $A25 ), 0) )"),17.0)</f>
        <v>17</v>
      </c>
      <c r="K25" s="25">
        <f>IFERROR(__xludf.DUMMYFUNCTION("SUM( IFERROR( FILTER(LogDistance, LogDate &gt;= DATE(YEAR($A25),1,1), LogDate &lt;= $A25 ), 0) )"),66.33)</f>
        <v>66.33</v>
      </c>
      <c r="L25" s="26">
        <f>IFERROR(__xludf.DUMMYFUNCTION("SUM( FILTER(LogDistance, LogDate &lt;= $A25 ) )"),66.33)</f>
        <v>66.33</v>
      </c>
      <c r="M25" s="23" t="s">
        <v>29</v>
      </c>
      <c r="N25" s="27" t="s">
        <v>38</v>
      </c>
    </row>
    <row r="26">
      <c r="A26" s="16">
        <v>45266.0</v>
      </c>
      <c r="B26" s="17" t="str">
        <f t="shared" si="1"/>
        <v>Wed</v>
      </c>
      <c r="C26" s="29" t="str">
        <f> IF( ISBLANK($E26), "", $D26 * 0.621371)</f>
        <v/>
      </c>
      <c r="D26" s="19" t="str">
        <f t="shared" si="5"/>
        <v/>
      </c>
      <c r="E26" s="20"/>
      <c r="F26" s="21" t="str">
        <f t="shared" si="3"/>
        <v/>
      </c>
      <c r="G26" s="22" t="str">
        <f t="shared" si="4"/>
        <v/>
      </c>
      <c r="H26" s="30"/>
      <c r="I26" s="24">
        <f>IFERROR(__xludf.DUMMYFUNCTION("SUM( FILTER(LogDistance, LogDate &gt;= $A26 - WEEKDAY($A26, 3), LogDate &lt;= $A26 ) )"),7.0)</f>
        <v>7</v>
      </c>
      <c r="J26" s="25">
        <f>IFERROR(__xludf.DUMMYFUNCTION("SUM( IFERROR( FILTER(LogDistance, LogDate &gt;= $A26 - (Day($A26) - 1), LogDate &lt;= $A26 ), 0) )"),17.0)</f>
        <v>17</v>
      </c>
      <c r="K26" s="25">
        <f>IFERROR(__xludf.DUMMYFUNCTION("SUM( IFERROR( FILTER(LogDistance, LogDate &gt;= DATE(YEAR($A26),1,1), LogDate &lt;= $A26 ), 0) )"),66.33)</f>
        <v>66.33</v>
      </c>
      <c r="L26" s="26">
        <f>IFERROR(__xludf.DUMMYFUNCTION("SUM( FILTER(LogDistance, LogDate &lt;= $A26 ) )"),66.33)</f>
        <v>66.33</v>
      </c>
      <c r="M26" s="30"/>
    </row>
    <row r="27">
      <c r="A27" s="16">
        <v>45267.0</v>
      </c>
      <c r="B27" s="17" t="str">
        <f t="shared" si="1"/>
        <v>Thu</v>
      </c>
      <c r="C27" s="18">
        <v>4.3</v>
      </c>
      <c r="D27" s="19">
        <f t="shared" si="5"/>
        <v>6.920181341</v>
      </c>
      <c r="E27" s="20">
        <v>0.026261574074074073</v>
      </c>
      <c r="F27" s="21">
        <f t="shared" si="3"/>
        <v>0.006107342808</v>
      </c>
      <c r="G27" s="22">
        <f t="shared" si="4"/>
        <v>0.003794925708</v>
      </c>
      <c r="H27" s="23" t="s">
        <v>21</v>
      </c>
      <c r="I27" s="24">
        <f>IFERROR(__xludf.DUMMYFUNCTION("SUM( FILTER(LogDistance, LogDate &gt;= $A27 - WEEKDAY($A27, 3), LogDate &lt;= $A27 ) )"),11.3)</f>
        <v>11.3</v>
      </c>
      <c r="J27" s="25">
        <f>IFERROR(__xludf.DUMMYFUNCTION("SUM( IFERROR( FILTER(LogDistance, LogDate &gt;= $A27 - (Day($A27) - 1), LogDate &lt;= $A27 ), 0) )"),21.3)</f>
        <v>21.3</v>
      </c>
      <c r="K27" s="25">
        <f>IFERROR(__xludf.DUMMYFUNCTION("SUM( IFERROR( FILTER(LogDistance, LogDate &gt;= DATE(YEAR($A27),1,1), LogDate &lt;= $A27 ), 0) )"),70.63)</f>
        <v>70.63</v>
      </c>
      <c r="L27" s="26">
        <f>IFERROR(__xludf.DUMMYFUNCTION("SUM( FILTER(LogDistance, LogDate &lt;= $A27 ) )"),70.63)</f>
        <v>70.63</v>
      </c>
      <c r="M27" s="23" t="s">
        <v>18</v>
      </c>
      <c r="N27" s="27" t="s">
        <v>39</v>
      </c>
    </row>
    <row r="28">
      <c r="A28" s="16">
        <v>45268.0</v>
      </c>
      <c r="B28" s="17" t="str">
        <f t="shared" si="1"/>
        <v>Fri</v>
      </c>
      <c r="C28" s="29" t="str">
        <f t="shared" ref="C28:C365" si="7"> IF( ISBLANK($E28), "", $D28 * 0.621371)</f>
        <v/>
      </c>
      <c r="D28" s="19" t="str">
        <f t="shared" si="5"/>
        <v/>
      </c>
      <c r="E28" s="20"/>
      <c r="F28" s="21" t="str">
        <f t="shared" si="3"/>
        <v/>
      </c>
      <c r="G28" s="22" t="str">
        <f t="shared" si="4"/>
        <v/>
      </c>
      <c r="H28" s="30"/>
      <c r="I28" s="24">
        <f>IFERROR(__xludf.DUMMYFUNCTION("SUM( FILTER(LogDistance, LogDate &gt;= $A28 - WEEKDAY($A28, 3), LogDate &lt;= $A28 ) )"),11.3)</f>
        <v>11.3</v>
      </c>
      <c r="J28" s="25">
        <f>IFERROR(__xludf.DUMMYFUNCTION("SUM( IFERROR( FILTER(LogDistance, LogDate &gt;= $A28 - (Day($A28) - 1), LogDate &lt;= $A28 ), 0) )"),21.3)</f>
        <v>21.3</v>
      </c>
      <c r="K28" s="25">
        <f>IFERROR(__xludf.DUMMYFUNCTION("SUM( IFERROR( FILTER(LogDistance, LogDate &gt;= DATE(YEAR($A28),1,1), LogDate &lt;= $A28 ), 0) )"),70.63)</f>
        <v>70.63</v>
      </c>
      <c r="L28" s="26">
        <f>IFERROR(__xludf.DUMMYFUNCTION("SUM( FILTER(LogDistance, LogDate &lt;= $A28 ) )"),70.63)</f>
        <v>70.63</v>
      </c>
      <c r="M28" s="30"/>
    </row>
    <row r="29">
      <c r="A29" s="16"/>
      <c r="B29" s="17" t="str">
        <f t="shared" si="1"/>
        <v/>
      </c>
      <c r="C29" s="29" t="str">
        <f t="shared" si="7"/>
        <v/>
      </c>
      <c r="D29" s="19" t="str">
        <f t="shared" si="5"/>
        <v/>
      </c>
      <c r="E29" s="20"/>
      <c r="F29" s="21" t="str">
        <f t="shared" si="3"/>
        <v/>
      </c>
      <c r="G29" s="22" t="str">
        <f t="shared" si="4"/>
        <v/>
      </c>
      <c r="H29" s="30"/>
      <c r="I29" s="24">
        <f>IFERROR(__xludf.DUMMYFUNCTION("SUM( FILTER(LogDistance, LogDate &gt;= $A29 - WEEKDAY($A29, 3), LogDate &lt;= $A29 ) )"),0.0)</f>
        <v>0</v>
      </c>
      <c r="J29" s="25">
        <f>IFERROR(__xludf.DUMMYFUNCTION("SUM( IFERROR( FILTER(LogDistance, LogDate &gt;= $A29 - (Day($A29) - 1), LogDate &lt;= $A29 ), 0) )"),0.0)</f>
        <v>0</v>
      </c>
      <c r="K29" s="25">
        <f>IFERROR(__xludf.DUMMYFUNCTION("SUM( IFERROR( FILTER(LogDistance, LogDate &gt;= DATE(YEAR($A29),1,1), LogDate &lt;= $A29 ), 0) )"),0.0)</f>
        <v>0</v>
      </c>
      <c r="L29" s="26">
        <f>IFERROR(__xludf.DUMMYFUNCTION("SUM( FILTER(LogDistance, LogDate &lt;= $A29 ) )"),0.0)</f>
        <v>0</v>
      </c>
      <c r="M29" s="30"/>
    </row>
    <row r="30">
      <c r="A30" s="16"/>
      <c r="B30" s="17" t="str">
        <f t="shared" si="1"/>
        <v/>
      </c>
      <c r="C30" s="29" t="str">
        <f t="shared" si="7"/>
        <v/>
      </c>
      <c r="D30" s="19" t="str">
        <f t="shared" si="5"/>
        <v/>
      </c>
      <c r="E30" s="20"/>
      <c r="F30" s="21" t="str">
        <f t="shared" si="3"/>
        <v/>
      </c>
      <c r="G30" s="22" t="str">
        <f t="shared" si="4"/>
        <v/>
      </c>
      <c r="H30" s="30"/>
      <c r="I30" s="24">
        <f>IFERROR(__xludf.DUMMYFUNCTION("SUM( FILTER(LogDistance, LogDate &gt;= $A30 - WEEKDAY($A30, 3), LogDate &lt;= $A30 ) )"),0.0)</f>
        <v>0</v>
      </c>
      <c r="J30" s="25">
        <f>IFERROR(__xludf.DUMMYFUNCTION("SUM( IFERROR( FILTER(LogDistance, LogDate &gt;= $A30 - (Day($A30) - 1), LogDate &lt;= $A30 ), 0) )"),0.0)</f>
        <v>0</v>
      </c>
      <c r="K30" s="25">
        <f>IFERROR(__xludf.DUMMYFUNCTION("SUM( IFERROR( FILTER(LogDistance, LogDate &gt;= DATE(YEAR($A30),1,1), LogDate &lt;= $A30 ), 0) )"),0.0)</f>
        <v>0</v>
      </c>
      <c r="L30" s="26">
        <f>IFERROR(__xludf.DUMMYFUNCTION("SUM( FILTER(LogDistance, LogDate &lt;= $A30 ) )"),0.0)</f>
        <v>0</v>
      </c>
      <c r="M30" s="30"/>
    </row>
    <row r="31">
      <c r="A31" s="16"/>
      <c r="B31" s="17" t="str">
        <f t="shared" si="1"/>
        <v/>
      </c>
      <c r="C31" s="29" t="str">
        <f t="shared" si="7"/>
        <v/>
      </c>
      <c r="D31" s="19" t="str">
        <f t="shared" si="5"/>
        <v/>
      </c>
      <c r="E31" s="20"/>
      <c r="F31" s="21" t="str">
        <f t="shared" si="3"/>
        <v/>
      </c>
      <c r="G31" s="22" t="str">
        <f t="shared" si="4"/>
        <v/>
      </c>
      <c r="H31" s="30"/>
      <c r="I31" s="24">
        <f>IFERROR(__xludf.DUMMYFUNCTION("SUM( FILTER(LogDistance, LogDate &gt;= $A31 - WEEKDAY($A31, 3), LogDate &lt;= $A31 ) )"),0.0)</f>
        <v>0</v>
      </c>
      <c r="J31" s="25">
        <f>IFERROR(__xludf.DUMMYFUNCTION("SUM( IFERROR( FILTER(LogDistance, LogDate &gt;= $A31 - (Day($A31) - 1), LogDate &lt;= $A31 ), 0) )"),0.0)</f>
        <v>0</v>
      </c>
      <c r="K31" s="25">
        <f>IFERROR(__xludf.DUMMYFUNCTION("SUM( IFERROR( FILTER(LogDistance, LogDate &gt;= DATE(YEAR($A31),1,1), LogDate &lt;= $A31 ), 0) )"),0.0)</f>
        <v>0</v>
      </c>
      <c r="L31" s="26">
        <f>IFERROR(__xludf.DUMMYFUNCTION("SUM( FILTER(LogDistance, LogDate &lt;= $A31 ) )"),0.0)</f>
        <v>0</v>
      </c>
      <c r="M31" s="30"/>
    </row>
    <row r="32">
      <c r="A32" s="16"/>
      <c r="B32" s="17" t="str">
        <f t="shared" si="1"/>
        <v/>
      </c>
      <c r="C32" s="29" t="str">
        <f t="shared" si="7"/>
        <v/>
      </c>
      <c r="D32" s="19" t="str">
        <f t="shared" si="5"/>
        <v/>
      </c>
      <c r="E32" s="20"/>
      <c r="F32" s="21" t="str">
        <f t="shared" si="3"/>
        <v/>
      </c>
      <c r="G32" s="22" t="str">
        <f t="shared" si="4"/>
        <v/>
      </c>
      <c r="H32" s="30"/>
      <c r="I32" s="24">
        <f>IFERROR(__xludf.DUMMYFUNCTION("SUM( FILTER(LogDistance, LogDate &gt;= $A32 - WEEKDAY($A32, 3), LogDate &lt;= $A32 ) )"),0.0)</f>
        <v>0</v>
      </c>
      <c r="J32" s="25">
        <f>IFERROR(__xludf.DUMMYFUNCTION("SUM( IFERROR( FILTER(LogDistance, LogDate &gt;= $A32 - (Day($A32) - 1), LogDate &lt;= $A32 ), 0) )"),0.0)</f>
        <v>0</v>
      </c>
      <c r="K32" s="25">
        <f>IFERROR(__xludf.DUMMYFUNCTION("SUM( IFERROR( FILTER(LogDistance, LogDate &gt;= DATE(YEAR($A32),1,1), LogDate &lt;= $A32 ), 0) )"),0.0)</f>
        <v>0</v>
      </c>
      <c r="L32" s="26">
        <f>IFERROR(__xludf.DUMMYFUNCTION("SUM( FILTER(LogDistance, LogDate &lt;= $A32 ) )"),0.0)</f>
        <v>0</v>
      </c>
      <c r="M32" s="30"/>
    </row>
    <row r="33">
      <c r="A33" s="16"/>
      <c r="B33" s="17" t="str">
        <f t="shared" si="1"/>
        <v/>
      </c>
      <c r="C33" s="29" t="str">
        <f t="shared" si="7"/>
        <v/>
      </c>
      <c r="D33" s="19" t="str">
        <f t="shared" si="5"/>
        <v/>
      </c>
      <c r="E33" s="20"/>
      <c r="F33" s="21" t="str">
        <f t="shared" si="3"/>
        <v/>
      </c>
      <c r="G33" s="22" t="str">
        <f t="shared" si="4"/>
        <v/>
      </c>
      <c r="H33" s="30"/>
      <c r="I33" s="24">
        <f>IFERROR(__xludf.DUMMYFUNCTION("SUM( FILTER(LogDistance, LogDate &gt;= $A33 - WEEKDAY($A33, 3), LogDate &lt;= $A33 ) )"),0.0)</f>
        <v>0</v>
      </c>
      <c r="J33" s="25">
        <f>IFERROR(__xludf.DUMMYFUNCTION("SUM( IFERROR( FILTER(LogDistance, LogDate &gt;= $A33 - (Day($A33) - 1), LogDate &lt;= $A33 ), 0) )"),0.0)</f>
        <v>0</v>
      </c>
      <c r="K33" s="25">
        <f>IFERROR(__xludf.DUMMYFUNCTION("SUM( IFERROR( FILTER(LogDistance, LogDate &gt;= DATE(YEAR($A33),1,1), LogDate &lt;= $A33 ), 0) )"),0.0)</f>
        <v>0</v>
      </c>
      <c r="L33" s="26">
        <f>IFERROR(__xludf.DUMMYFUNCTION("SUM( FILTER(LogDistance, LogDate &lt;= $A33 ) )"),0.0)</f>
        <v>0</v>
      </c>
      <c r="M33" s="30"/>
    </row>
    <row r="34">
      <c r="A34" s="16"/>
      <c r="B34" s="17" t="str">
        <f t="shared" si="1"/>
        <v/>
      </c>
      <c r="C34" s="29" t="str">
        <f t="shared" si="7"/>
        <v/>
      </c>
      <c r="D34" s="19" t="str">
        <f t="shared" si="5"/>
        <v/>
      </c>
      <c r="E34" s="20"/>
      <c r="F34" s="21" t="str">
        <f t="shared" si="3"/>
        <v/>
      </c>
      <c r="G34" s="22" t="str">
        <f t="shared" si="4"/>
        <v/>
      </c>
      <c r="H34" s="30"/>
      <c r="I34" s="24">
        <f>IFERROR(__xludf.DUMMYFUNCTION("SUM( FILTER(LogDistance, LogDate &gt;= $A34 - WEEKDAY($A34, 3), LogDate &lt;= $A34 ) )"),0.0)</f>
        <v>0</v>
      </c>
      <c r="J34" s="25">
        <f>IFERROR(__xludf.DUMMYFUNCTION("SUM( IFERROR( FILTER(LogDistance, LogDate &gt;= $A34 - (Day($A34) - 1), LogDate &lt;= $A34 ), 0) )"),0.0)</f>
        <v>0</v>
      </c>
      <c r="K34" s="25">
        <f>IFERROR(__xludf.DUMMYFUNCTION("SUM( IFERROR( FILTER(LogDistance, LogDate &gt;= DATE(YEAR($A34),1,1), LogDate &lt;= $A34 ), 0) )"),0.0)</f>
        <v>0</v>
      </c>
      <c r="L34" s="26">
        <f>IFERROR(__xludf.DUMMYFUNCTION("SUM( FILTER(LogDistance, LogDate &lt;= $A34 ) )"),0.0)</f>
        <v>0</v>
      </c>
      <c r="M34" s="30"/>
    </row>
    <row r="35">
      <c r="A35" s="16"/>
      <c r="B35" s="17" t="str">
        <f t="shared" si="1"/>
        <v/>
      </c>
      <c r="C35" s="29" t="str">
        <f t="shared" si="7"/>
        <v/>
      </c>
      <c r="D35" s="19" t="str">
        <f t="shared" si="5"/>
        <v/>
      </c>
      <c r="E35" s="20"/>
      <c r="F35" s="21" t="str">
        <f t="shared" si="3"/>
        <v/>
      </c>
      <c r="G35" s="22" t="str">
        <f t="shared" si="4"/>
        <v/>
      </c>
      <c r="H35" s="30"/>
      <c r="I35" s="24">
        <f>IFERROR(__xludf.DUMMYFUNCTION("SUM( FILTER(LogDistance, LogDate &gt;= $A35 - WEEKDAY($A35, 3), LogDate &lt;= $A35 ) )"),0.0)</f>
        <v>0</v>
      </c>
      <c r="J35" s="25">
        <f>IFERROR(__xludf.DUMMYFUNCTION("SUM( IFERROR( FILTER(LogDistance, LogDate &gt;= $A35 - (Day($A35) - 1), LogDate &lt;= $A35 ), 0) )"),0.0)</f>
        <v>0</v>
      </c>
      <c r="K35" s="25">
        <f>IFERROR(__xludf.DUMMYFUNCTION("SUM( IFERROR( FILTER(LogDistance, LogDate &gt;= DATE(YEAR($A35),1,1), LogDate &lt;= $A35 ), 0) )"),0.0)</f>
        <v>0</v>
      </c>
      <c r="L35" s="26">
        <f>IFERROR(__xludf.DUMMYFUNCTION("SUM( FILTER(LogDistance, LogDate &lt;= $A35 ) )"),0.0)</f>
        <v>0</v>
      </c>
      <c r="M35" s="30"/>
    </row>
    <row r="36">
      <c r="A36" s="16"/>
      <c r="B36" s="17" t="str">
        <f t="shared" si="1"/>
        <v/>
      </c>
      <c r="C36" s="29" t="str">
        <f t="shared" si="7"/>
        <v/>
      </c>
      <c r="D36" s="19" t="str">
        <f t="shared" si="5"/>
        <v/>
      </c>
      <c r="E36" s="20"/>
      <c r="F36" s="21" t="str">
        <f t="shared" si="3"/>
        <v/>
      </c>
      <c r="G36" s="22" t="str">
        <f t="shared" si="4"/>
        <v/>
      </c>
      <c r="H36" s="30"/>
      <c r="I36" s="24">
        <f>IFERROR(__xludf.DUMMYFUNCTION("SUM( FILTER(LogDistance, LogDate &gt;= $A36 - WEEKDAY($A36, 3), LogDate &lt;= $A36 ) )"),0.0)</f>
        <v>0</v>
      </c>
      <c r="J36" s="25">
        <f>IFERROR(__xludf.DUMMYFUNCTION("SUM( IFERROR( FILTER(LogDistance, LogDate &gt;= $A36 - (Day($A36) - 1), LogDate &lt;= $A36 ), 0) )"),0.0)</f>
        <v>0</v>
      </c>
      <c r="K36" s="25">
        <f>IFERROR(__xludf.DUMMYFUNCTION("SUM( IFERROR( FILTER(LogDistance, LogDate &gt;= DATE(YEAR($A36),1,1), LogDate &lt;= $A36 ), 0) )"),0.0)</f>
        <v>0</v>
      </c>
      <c r="L36" s="26">
        <f>IFERROR(__xludf.DUMMYFUNCTION("SUM( FILTER(LogDistance, LogDate &lt;= $A36 ) )"),0.0)</f>
        <v>0</v>
      </c>
      <c r="M36" s="30"/>
    </row>
    <row r="37">
      <c r="A37" s="16"/>
      <c r="B37" s="17" t="str">
        <f t="shared" si="1"/>
        <v/>
      </c>
      <c r="C37" s="29" t="str">
        <f t="shared" si="7"/>
        <v/>
      </c>
      <c r="D37" s="19" t="str">
        <f t="shared" si="5"/>
        <v/>
      </c>
      <c r="E37" s="20"/>
      <c r="F37" s="21" t="str">
        <f t="shared" si="3"/>
        <v/>
      </c>
      <c r="G37" s="22" t="str">
        <f t="shared" si="4"/>
        <v/>
      </c>
      <c r="H37" s="30"/>
      <c r="I37" s="24">
        <f>IFERROR(__xludf.DUMMYFUNCTION("SUM( FILTER(LogDistance, LogDate &gt;= $A37 - WEEKDAY($A37, 3), LogDate &lt;= $A37 ) )"),0.0)</f>
        <v>0</v>
      </c>
      <c r="J37" s="25">
        <f>IFERROR(__xludf.DUMMYFUNCTION("SUM( IFERROR( FILTER(LogDistance, LogDate &gt;= $A37 - (Day($A37) - 1), LogDate &lt;= $A37 ), 0) )"),0.0)</f>
        <v>0</v>
      </c>
      <c r="K37" s="25">
        <f>IFERROR(__xludf.DUMMYFUNCTION("SUM( IFERROR( FILTER(LogDistance, LogDate &gt;= DATE(YEAR($A37),1,1), LogDate &lt;= $A37 ), 0) )"),0.0)</f>
        <v>0</v>
      </c>
      <c r="L37" s="26">
        <f>IFERROR(__xludf.DUMMYFUNCTION("SUM( FILTER(LogDistance, LogDate &lt;= $A37 ) )"),0.0)</f>
        <v>0</v>
      </c>
      <c r="M37" s="30"/>
    </row>
    <row r="38">
      <c r="A38" s="16"/>
      <c r="B38" s="17" t="str">
        <f t="shared" si="1"/>
        <v/>
      </c>
      <c r="C38" s="29" t="str">
        <f t="shared" si="7"/>
        <v/>
      </c>
      <c r="D38" s="19" t="str">
        <f t="shared" si="5"/>
        <v/>
      </c>
      <c r="E38" s="20"/>
      <c r="F38" s="21" t="str">
        <f t="shared" si="3"/>
        <v/>
      </c>
      <c r="G38" s="22" t="str">
        <f t="shared" si="4"/>
        <v/>
      </c>
      <c r="H38" s="30"/>
      <c r="I38" s="24">
        <f>IFERROR(__xludf.DUMMYFUNCTION("SUM( FILTER(LogDistance, LogDate &gt;= $A38 - WEEKDAY($A38, 3), LogDate &lt;= $A38 ) )"),0.0)</f>
        <v>0</v>
      </c>
      <c r="J38" s="25">
        <f>IFERROR(__xludf.DUMMYFUNCTION("SUM( IFERROR( FILTER(LogDistance, LogDate &gt;= $A38 - (Day($A38) - 1), LogDate &lt;= $A38 ), 0) )"),0.0)</f>
        <v>0</v>
      </c>
      <c r="K38" s="25">
        <f>IFERROR(__xludf.DUMMYFUNCTION("SUM( IFERROR( FILTER(LogDistance, LogDate &gt;= DATE(YEAR($A38),1,1), LogDate &lt;= $A38 ), 0) )"),0.0)</f>
        <v>0</v>
      </c>
      <c r="L38" s="26">
        <f>IFERROR(__xludf.DUMMYFUNCTION("SUM( FILTER(LogDistance, LogDate &lt;= $A38 ) )"),0.0)</f>
        <v>0</v>
      </c>
      <c r="M38" s="30"/>
    </row>
    <row r="39">
      <c r="A39" s="16"/>
      <c r="B39" s="17" t="str">
        <f t="shared" si="1"/>
        <v/>
      </c>
      <c r="C39" s="29" t="str">
        <f t="shared" si="7"/>
        <v/>
      </c>
      <c r="D39" s="19" t="str">
        <f t="shared" si="5"/>
        <v/>
      </c>
      <c r="E39" s="20"/>
      <c r="F39" s="21" t="str">
        <f t="shared" si="3"/>
        <v/>
      </c>
      <c r="G39" s="22" t="str">
        <f t="shared" si="4"/>
        <v/>
      </c>
      <c r="H39" s="30"/>
      <c r="I39" s="24">
        <f>IFERROR(__xludf.DUMMYFUNCTION("SUM( FILTER(LogDistance, LogDate &gt;= $A39 - WEEKDAY($A39, 3), LogDate &lt;= $A39 ) )"),0.0)</f>
        <v>0</v>
      </c>
      <c r="J39" s="25">
        <f>IFERROR(__xludf.DUMMYFUNCTION("SUM( IFERROR( FILTER(LogDistance, LogDate &gt;= $A39 - (Day($A39) - 1), LogDate &lt;= $A39 ), 0) )"),0.0)</f>
        <v>0</v>
      </c>
      <c r="K39" s="25">
        <f>IFERROR(__xludf.DUMMYFUNCTION("SUM( IFERROR( FILTER(LogDistance, LogDate &gt;= DATE(YEAR($A39),1,1), LogDate &lt;= $A39 ), 0) )"),0.0)</f>
        <v>0</v>
      </c>
      <c r="L39" s="26">
        <f>IFERROR(__xludf.DUMMYFUNCTION("SUM( FILTER(LogDistance, LogDate &lt;= $A39 ) )"),0.0)</f>
        <v>0</v>
      </c>
      <c r="M39" s="30"/>
    </row>
    <row r="40">
      <c r="A40" s="16"/>
      <c r="B40" s="17" t="str">
        <f t="shared" si="1"/>
        <v/>
      </c>
      <c r="C40" s="29" t="str">
        <f t="shared" si="7"/>
        <v/>
      </c>
      <c r="D40" s="19" t="str">
        <f t="shared" si="5"/>
        <v/>
      </c>
      <c r="E40" s="20"/>
      <c r="F40" s="21" t="str">
        <f t="shared" si="3"/>
        <v/>
      </c>
      <c r="G40" s="22" t="str">
        <f t="shared" si="4"/>
        <v/>
      </c>
      <c r="H40" s="30"/>
      <c r="I40" s="24">
        <f>IFERROR(__xludf.DUMMYFUNCTION("SUM( FILTER(LogDistance, LogDate &gt;= $A40 - WEEKDAY($A40, 3), LogDate &lt;= $A40 ) )"),0.0)</f>
        <v>0</v>
      </c>
      <c r="J40" s="25">
        <f>IFERROR(__xludf.DUMMYFUNCTION("SUM( IFERROR( FILTER(LogDistance, LogDate &gt;= $A40 - (Day($A40) - 1), LogDate &lt;= $A40 ), 0) )"),0.0)</f>
        <v>0</v>
      </c>
      <c r="K40" s="25">
        <f>IFERROR(__xludf.DUMMYFUNCTION("SUM( IFERROR( FILTER(LogDistance, LogDate &gt;= DATE(YEAR($A40),1,1), LogDate &lt;= $A40 ), 0) )"),0.0)</f>
        <v>0</v>
      </c>
      <c r="L40" s="26">
        <f>IFERROR(__xludf.DUMMYFUNCTION("SUM( FILTER(LogDistance, LogDate &lt;= $A40 ) )"),0.0)</f>
        <v>0</v>
      </c>
      <c r="M40" s="30"/>
    </row>
    <row r="41">
      <c r="A41" s="16"/>
      <c r="B41" s="17" t="str">
        <f t="shared" si="1"/>
        <v/>
      </c>
      <c r="C41" s="29" t="str">
        <f t="shared" si="7"/>
        <v/>
      </c>
      <c r="D41" s="19" t="str">
        <f t="shared" si="5"/>
        <v/>
      </c>
      <c r="E41" s="20"/>
      <c r="F41" s="21" t="str">
        <f t="shared" si="3"/>
        <v/>
      </c>
      <c r="G41" s="22" t="str">
        <f t="shared" si="4"/>
        <v/>
      </c>
      <c r="H41" s="30"/>
      <c r="I41" s="24">
        <f>IFERROR(__xludf.DUMMYFUNCTION("SUM( FILTER(LogDistance, LogDate &gt;= $A41 - WEEKDAY($A41, 3), LogDate &lt;= $A41 ) )"),0.0)</f>
        <v>0</v>
      </c>
      <c r="J41" s="25">
        <f>IFERROR(__xludf.DUMMYFUNCTION("SUM( IFERROR( FILTER(LogDistance, LogDate &gt;= $A41 - (Day($A41) - 1), LogDate &lt;= $A41 ), 0) )"),0.0)</f>
        <v>0</v>
      </c>
      <c r="K41" s="25">
        <f>IFERROR(__xludf.DUMMYFUNCTION("SUM( IFERROR( FILTER(LogDistance, LogDate &gt;= DATE(YEAR($A41),1,1), LogDate &lt;= $A41 ), 0) )"),0.0)</f>
        <v>0</v>
      </c>
      <c r="L41" s="26">
        <f>IFERROR(__xludf.DUMMYFUNCTION("SUM( FILTER(LogDistance, LogDate &lt;= $A41 ) )"),0.0)</f>
        <v>0</v>
      </c>
      <c r="M41" s="30"/>
    </row>
    <row r="42">
      <c r="A42" s="16"/>
      <c r="B42" s="17" t="str">
        <f t="shared" si="1"/>
        <v/>
      </c>
      <c r="C42" s="29" t="str">
        <f t="shared" si="7"/>
        <v/>
      </c>
      <c r="D42" s="19" t="str">
        <f t="shared" si="5"/>
        <v/>
      </c>
      <c r="E42" s="20"/>
      <c r="F42" s="21" t="str">
        <f t="shared" si="3"/>
        <v/>
      </c>
      <c r="G42" s="22" t="str">
        <f t="shared" si="4"/>
        <v/>
      </c>
      <c r="H42" s="30"/>
      <c r="I42" s="24">
        <f>IFERROR(__xludf.DUMMYFUNCTION("SUM( FILTER(LogDistance, LogDate &gt;= $A42 - WEEKDAY($A42, 3), LogDate &lt;= $A42 ) )"),0.0)</f>
        <v>0</v>
      </c>
      <c r="J42" s="25">
        <f>IFERROR(__xludf.DUMMYFUNCTION("SUM( IFERROR( FILTER(LogDistance, LogDate &gt;= $A42 - (Day($A42) - 1), LogDate &lt;= $A42 ), 0) )"),0.0)</f>
        <v>0</v>
      </c>
      <c r="K42" s="25">
        <f>IFERROR(__xludf.DUMMYFUNCTION("SUM( IFERROR( FILTER(LogDistance, LogDate &gt;= DATE(YEAR($A42),1,1), LogDate &lt;= $A42 ), 0) )"),0.0)</f>
        <v>0</v>
      </c>
      <c r="L42" s="26">
        <f>IFERROR(__xludf.DUMMYFUNCTION("SUM( FILTER(LogDistance, LogDate &lt;= $A42 ) )"),0.0)</f>
        <v>0</v>
      </c>
      <c r="M42" s="30"/>
    </row>
    <row r="43">
      <c r="A43" s="16"/>
      <c r="B43" s="17" t="str">
        <f t="shared" si="1"/>
        <v/>
      </c>
      <c r="C43" s="29" t="str">
        <f t="shared" si="7"/>
        <v/>
      </c>
      <c r="D43" s="19" t="str">
        <f t="shared" si="5"/>
        <v/>
      </c>
      <c r="E43" s="20"/>
      <c r="F43" s="21" t="str">
        <f t="shared" si="3"/>
        <v/>
      </c>
      <c r="G43" s="22" t="str">
        <f t="shared" si="4"/>
        <v/>
      </c>
      <c r="H43" s="30"/>
      <c r="I43" s="24">
        <f>IFERROR(__xludf.DUMMYFUNCTION("SUM( FILTER(LogDistance, LogDate &gt;= $A43 - WEEKDAY($A43, 3), LogDate &lt;= $A43 ) )"),0.0)</f>
        <v>0</v>
      </c>
      <c r="J43" s="25">
        <f>IFERROR(__xludf.DUMMYFUNCTION("SUM( IFERROR( FILTER(LogDistance, LogDate &gt;= $A43 - (Day($A43) - 1), LogDate &lt;= $A43 ), 0) )"),0.0)</f>
        <v>0</v>
      </c>
      <c r="K43" s="25">
        <f>IFERROR(__xludf.DUMMYFUNCTION("SUM( IFERROR( FILTER(LogDistance, LogDate &gt;= DATE(YEAR($A43),1,1), LogDate &lt;= $A43 ), 0) )"),0.0)</f>
        <v>0</v>
      </c>
      <c r="L43" s="26">
        <f>IFERROR(__xludf.DUMMYFUNCTION("SUM( FILTER(LogDistance, LogDate &lt;= $A43 ) )"),0.0)</f>
        <v>0</v>
      </c>
      <c r="M43" s="30"/>
    </row>
    <row r="44">
      <c r="A44" s="16"/>
      <c r="B44" s="17" t="str">
        <f t="shared" si="1"/>
        <v/>
      </c>
      <c r="C44" s="29" t="str">
        <f t="shared" si="7"/>
        <v/>
      </c>
      <c r="D44" s="19" t="str">
        <f t="shared" si="5"/>
        <v/>
      </c>
      <c r="E44" s="20"/>
      <c r="F44" s="21" t="str">
        <f t="shared" si="3"/>
        <v/>
      </c>
      <c r="G44" s="22" t="str">
        <f t="shared" si="4"/>
        <v/>
      </c>
      <c r="H44" s="30"/>
      <c r="I44" s="24">
        <f>IFERROR(__xludf.DUMMYFUNCTION("SUM( FILTER(LogDistance, LogDate &gt;= $A44 - WEEKDAY($A44, 3), LogDate &lt;= $A44 ) )"),0.0)</f>
        <v>0</v>
      </c>
      <c r="J44" s="25">
        <f>IFERROR(__xludf.DUMMYFUNCTION("SUM( IFERROR( FILTER(LogDistance, LogDate &gt;= $A44 - (Day($A44) - 1), LogDate &lt;= $A44 ), 0) )"),0.0)</f>
        <v>0</v>
      </c>
      <c r="K44" s="25">
        <f>IFERROR(__xludf.DUMMYFUNCTION("SUM( IFERROR( FILTER(LogDistance, LogDate &gt;= DATE(YEAR($A44),1,1), LogDate &lt;= $A44 ), 0) )"),0.0)</f>
        <v>0</v>
      </c>
      <c r="L44" s="26">
        <f>IFERROR(__xludf.DUMMYFUNCTION("SUM( FILTER(LogDistance, LogDate &lt;= $A44 ) )"),0.0)</f>
        <v>0</v>
      </c>
      <c r="M44" s="30"/>
    </row>
    <row r="45">
      <c r="A45" s="16"/>
      <c r="B45" s="17" t="str">
        <f t="shared" si="1"/>
        <v/>
      </c>
      <c r="C45" s="29" t="str">
        <f t="shared" si="7"/>
        <v/>
      </c>
      <c r="D45" s="19" t="str">
        <f t="shared" si="5"/>
        <v/>
      </c>
      <c r="E45" s="20"/>
      <c r="F45" s="21" t="str">
        <f t="shared" si="3"/>
        <v/>
      </c>
      <c r="G45" s="22" t="str">
        <f t="shared" si="4"/>
        <v/>
      </c>
      <c r="H45" s="30"/>
      <c r="I45" s="24">
        <f>IFERROR(__xludf.DUMMYFUNCTION("SUM( FILTER(LogDistance, LogDate &gt;= $A45 - WEEKDAY($A45, 3), LogDate &lt;= $A45 ) )"),0.0)</f>
        <v>0</v>
      </c>
      <c r="J45" s="25">
        <f>IFERROR(__xludf.DUMMYFUNCTION("SUM( IFERROR( FILTER(LogDistance, LogDate &gt;= $A45 - (Day($A45) - 1), LogDate &lt;= $A45 ), 0) )"),0.0)</f>
        <v>0</v>
      </c>
      <c r="K45" s="25">
        <f>IFERROR(__xludf.DUMMYFUNCTION("SUM( IFERROR( FILTER(LogDistance, LogDate &gt;= DATE(YEAR($A45),1,1), LogDate &lt;= $A45 ), 0) )"),0.0)</f>
        <v>0</v>
      </c>
      <c r="L45" s="26">
        <f>IFERROR(__xludf.DUMMYFUNCTION("SUM( FILTER(LogDistance, LogDate &lt;= $A45 ) )"),0.0)</f>
        <v>0</v>
      </c>
      <c r="M45" s="30"/>
    </row>
    <row r="46">
      <c r="A46" s="16"/>
      <c r="B46" s="17" t="str">
        <f t="shared" si="1"/>
        <v/>
      </c>
      <c r="C46" s="29" t="str">
        <f t="shared" si="7"/>
        <v/>
      </c>
      <c r="D46" s="19" t="str">
        <f t="shared" si="5"/>
        <v/>
      </c>
      <c r="E46" s="20"/>
      <c r="F46" s="21" t="str">
        <f t="shared" si="3"/>
        <v/>
      </c>
      <c r="G46" s="22" t="str">
        <f t="shared" si="4"/>
        <v/>
      </c>
      <c r="H46" s="30"/>
      <c r="I46" s="24">
        <f>IFERROR(__xludf.DUMMYFUNCTION("SUM( FILTER(LogDistance, LogDate &gt;= $A46 - WEEKDAY($A46, 3), LogDate &lt;= $A46 ) )"),0.0)</f>
        <v>0</v>
      </c>
      <c r="J46" s="25">
        <f>IFERROR(__xludf.DUMMYFUNCTION("SUM( IFERROR( FILTER(LogDistance, LogDate &gt;= $A46 - (Day($A46) - 1), LogDate &lt;= $A46 ), 0) )"),0.0)</f>
        <v>0</v>
      </c>
      <c r="K46" s="25">
        <f>IFERROR(__xludf.DUMMYFUNCTION("SUM( IFERROR( FILTER(LogDistance, LogDate &gt;= DATE(YEAR($A46),1,1), LogDate &lt;= $A46 ), 0) )"),0.0)</f>
        <v>0</v>
      </c>
      <c r="L46" s="26">
        <f>IFERROR(__xludf.DUMMYFUNCTION("SUM( FILTER(LogDistance, LogDate &lt;= $A46 ) )"),0.0)</f>
        <v>0</v>
      </c>
      <c r="M46" s="30"/>
    </row>
    <row r="47">
      <c r="A47" s="16"/>
      <c r="B47" s="17" t="str">
        <f t="shared" si="1"/>
        <v/>
      </c>
      <c r="C47" s="29" t="str">
        <f t="shared" si="7"/>
        <v/>
      </c>
      <c r="D47" s="19" t="str">
        <f t="shared" si="5"/>
        <v/>
      </c>
      <c r="E47" s="20"/>
      <c r="F47" s="21" t="str">
        <f t="shared" si="3"/>
        <v/>
      </c>
      <c r="G47" s="22" t="str">
        <f t="shared" si="4"/>
        <v/>
      </c>
      <c r="H47" s="30"/>
      <c r="I47" s="24">
        <f>IFERROR(__xludf.DUMMYFUNCTION("SUM( FILTER(LogDistance, LogDate &gt;= $A47 - WEEKDAY($A47, 3), LogDate &lt;= $A47 ) )"),0.0)</f>
        <v>0</v>
      </c>
      <c r="J47" s="25">
        <f>IFERROR(__xludf.DUMMYFUNCTION("SUM( IFERROR( FILTER(LogDistance, LogDate &gt;= $A47 - (Day($A47) - 1), LogDate &lt;= $A47 ), 0) )"),0.0)</f>
        <v>0</v>
      </c>
      <c r="K47" s="25">
        <f>IFERROR(__xludf.DUMMYFUNCTION("SUM( IFERROR( FILTER(LogDistance, LogDate &gt;= DATE(YEAR($A47),1,1), LogDate &lt;= $A47 ), 0) )"),0.0)</f>
        <v>0</v>
      </c>
      <c r="L47" s="26">
        <f>IFERROR(__xludf.DUMMYFUNCTION("SUM( FILTER(LogDistance, LogDate &lt;= $A47 ) )"),0.0)</f>
        <v>0</v>
      </c>
      <c r="M47" s="23"/>
    </row>
    <row r="48">
      <c r="A48" s="16"/>
      <c r="B48" s="17" t="str">
        <f t="shared" si="1"/>
        <v/>
      </c>
      <c r="C48" s="29" t="str">
        <f t="shared" si="7"/>
        <v/>
      </c>
      <c r="D48" s="19" t="str">
        <f t="shared" si="5"/>
        <v/>
      </c>
      <c r="E48" s="20"/>
      <c r="F48" s="21" t="str">
        <f t="shared" si="3"/>
        <v/>
      </c>
      <c r="G48" s="22" t="str">
        <f t="shared" si="4"/>
        <v/>
      </c>
      <c r="H48" s="30"/>
      <c r="I48" s="24">
        <f>IFERROR(__xludf.DUMMYFUNCTION("SUM( FILTER(LogDistance, LogDate &gt;= $A48 - WEEKDAY($A48, 3), LogDate &lt;= $A48 ) )"),0.0)</f>
        <v>0</v>
      </c>
      <c r="J48" s="25">
        <f>IFERROR(__xludf.DUMMYFUNCTION("SUM( IFERROR( FILTER(LogDistance, LogDate &gt;= $A48 - (Day($A48) - 1), LogDate &lt;= $A48 ), 0) )"),0.0)</f>
        <v>0</v>
      </c>
      <c r="K48" s="25">
        <f>IFERROR(__xludf.DUMMYFUNCTION("SUM( IFERROR( FILTER(LogDistance, LogDate &gt;= DATE(YEAR($A48),1,1), LogDate &lt;= $A48 ), 0) )"),0.0)</f>
        <v>0</v>
      </c>
      <c r="L48" s="26">
        <f>IFERROR(__xludf.DUMMYFUNCTION("SUM( FILTER(LogDistance, LogDate &lt;= $A48 ) )"),0.0)</f>
        <v>0</v>
      </c>
      <c r="M48" s="30"/>
    </row>
    <row r="49">
      <c r="A49" s="16"/>
      <c r="B49" s="17" t="str">
        <f t="shared" si="1"/>
        <v/>
      </c>
      <c r="C49" s="29" t="str">
        <f t="shared" si="7"/>
        <v/>
      </c>
      <c r="D49" s="19" t="str">
        <f t="shared" si="5"/>
        <v/>
      </c>
      <c r="E49" s="20"/>
      <c r="F49" s="21" t="str">
        <f t="shared" si="3"/>
        <v/>
      </c>
      <c r="G49" s="22" t="str">
        <f t="shared" si="4"/>
        <v/>
      </c>
      <c r="H49" s="30"/>
      <c r="I49" s="24">
        <f>IFERROR(__xludf.DUMMYFUNCTION("SUM( FILTER(LogDistance, LogDate &gt;= $A49 - WEEKDAY($A49, 3), LogDate &lt;= $A49 ) )"),0.0)</f>
        <v>0</v>
      </c>
      <c r="J49" s="25">
        <f>IFERROR(__xludf.DUMMYFUNCTION("SUM( IFERROR( FILTER(LogDistance, LogDate &gt;= $A49 - (Day($A49) - 1), LogDate &lt;= $A49 ), 0) )"),0.0)</f>
        <v>0</v>
      </c>
      <c r="K49" s="25">
        <f>IFERROR(__xludf.DUMMYFUNCTION("SUM( IFERROR( FILTER(LogDistance, LogDate &gt;= DATE(YEAR($A49),1,1), LogDate &lt;= $A49 ), 0) )"),0.0)</f>
        <v>0</v>
      </c>
      <c r="L49" s="26">
        <f>IFERROR(__xludf.DUMMYFUNCTION("SUM( FILTER(LogDistance, LogDate &lt;= $A49 ) )"),0.0)</f>
        <v>0</v>
      </c>
      <c r="M49" s="30"/>
    </row>
    <row r="50">
      <c r="A50" s="16"/>
      <c r="B50" s="17" t="str">
        <f t="shared" si="1"/>
        <v/>
      </c>
      <c r="C50" s="29" t="str">
        <f t="shared" si="7"/>
        <v/>
      </c>
      <c r="D50" s="19" t="str">
        <f t="shared" si="5"/>
        <v/>
      </c>
      <c r="E50" s="20"/>
      <c r="F50" s="21" t="str">
        <f t="shared" si="3"/>
        <v/>
      </c>
      <c r="G50" s="22" t="str">
        <f t="shared" si="4"/>
        <v/>
      </c>
      <c r="H50" s="30"/>
      <c r="I50" s="24">
        <f>IFERROR(__xludf.DUMMYFUNCTION("SUM( FILTER(LogDistance, LogDate &gt;= $A50 - WEEKDAY($A50, 3), LogDate &lt;= $A50 ) )"),0.0)</f>
        <v>0</v>
      </c>
      <c r="J50" s="25">
        <f>IFERROR(__xludf.DUMMYFUNCTION("SUM( IFERROR( FILTER(LogDistance, LogDate &gt;= $A50 - (Day($A50) - 1), LogDate &lt;= $A50 ), 0) )"),0.0)</f>
        <v>0</v>
      </c>
      <c r="K50" s="25">
        <f>IFERROR(__xludf.DUMMYFUNCTION("SUM( IFERROR( FILTER(LogDistance, LogDate &gt;= DATE(YEAR($A50),1,1), LogDate &lt;= $A50 ), 0) )"),0.0)</f>
        <v>0</v>
      </c>
      <c r="L50" s="26">
        <f>IFERROR(__xludf.DUMMYFUNCTION("SUM( FILTER(LogDistance, LogDate &lt;= $A50 ) )"),0.0)</f>
        <v>0</v>
      </c>
      <c r="M50" s="23"/>
    </row>
    <row r="51">
      <c r="A51" s="16"/>
      <c r="B51" s="17" t="str">
        <f t="shared" si="1"/>
        <v/>
      </c>
      <c r="C51" s="29" t="str">
        <f t="shared" si="7"/>
        <v/>
      </c>
      <c r="D51" s="19" t="str">
        <f t="shared" si="5"/>
        <v/>
      </c>
      <c r="E51" s="20"/>
      <c r="F51" s="21" t="str">
        <f t="shared" si="3"/>
        <v/>
      </c>
      <c r="G51" s="22" t="str">
        <f t="shared" si="4"/>
        <v/>
      </c>
      <c r="H51" s="30"/>
      <c r="I51" s="24">
        <f>IFERROR(__xludf.DUMMYFUNCTION("SUM( FILTER(LogDistance, LogDate &gt;= $A51 - WEEKDAY($A51, 3), LogDate &lt;= $A51 ) )"),0.0)</f>
        <v>0</v>
      </c>
      <c r="J51" s="25">
        <f>IFERROR(__xludf.DUMMYFUNCTION("SUM( IFERROR( FILTER(LogDistance, LogDate &gt;= $A51 - (Day($A51) - 1), LogDate &lt;= $A51 ), 0) )"),0.0)</f>
        <v>0</v>
      </c>
      <c r="K51" s="25">
        <f>IFERROR(__xludf.DUMMYFUNCTION("SUM( IFERROR( FILTER(LogDistance, LogDate &gt;= DATE(YEAR($A51),1,1), LogDate &lt;= $A51 ), 0) )"),0.0)</f>
        <v>0</v>
      </c>
      <c r="L51" s="26">
        <f>IFERROR(__xludf.DUMMYFUNCTION("SUM( FILTER(LogDistance, LogDate &lt;= $A51 ) )"),0.0)</f>
        <v>0</v>
      </c>
      <c r="M51" s="30"/>
    </row>
    <row r="52">
      <c r="A52" s="16"/>
      <c r="B52" s="17" t="str">
        <f t="shared" si="1"/>
        <v/>
      </c>
      <c r="C52" s="29" t="str">
        <f t="shared" si="7"/>
        <v/>
      </c>
      <c r="D52" s="19" t="str">
        <f t="shared" si="5"/>
        <v/>
      </c>
      <c r="E52" s="20"/>
      <c r="F52" s="21" t="str">
        <f t="shared" si="3"/>
        <v/>
      </c>
      <c r="G52" s="22" t="str">
        <f t="shared" si="4"/>
        <v/>
      </c>
      <c r="H52" s="30"/>
      <c r="I52" s="24">
        <f>IFERROR(__xludf.DUMMYFUNCTION("SUM( FILTER(LogDistance, LogDate &gt;= $A52 - WEEKDAY($A52, 3), LogDate &lt;= $A52 ) )"),0.0)</f>
        <v>0</v>
      </c>
      <c r="J52" s="25">
        <f>IFERROR(__xludf.DUMMYFUNCTION("SUM( IFERROR( FILTER(LogDistance, LogDate &gt;= $A52 - (Day($A52) - 1), LogDate &lt;= $A52 ), 0) )"),0.0)</f>
        <v>0</v>
      </c>
      <c r="K52" s="25">
        <f>IFERROR(__xludf.DUMMYFUNCTION("SUM( IFERROR( FILTER(LogDistance, LogDate &gt;= DATE(YEAR($A52),1,1), LogDate &lt;= $A52 ), 0) )"),0.0)</f>
        <v>0</v>
      </c>
      <c r="L52" s="26">
        <f>IFERROR(__xludf.DUMMYFUNCTION("SUM( FILTER(LogDistance, LogDate &lt;= $A52 ) )"),0.0)</f>
        <v>0</v>
      </c>
      <c r="M52" s="30"/>
    </row>
    <row r="53">
      <c r="A53" s="16"/>
      <c r="B53" s="17" t="str">
        <f t="shared" si="1"/>
        <v/>
      </c>
      <c r="C53" s="29" t="str">
        <f t="shared" si="7"/>
        <v/>
      </c>
      <c r="D53" s="19" t="str">
        <f t="shared" si="5"/>
        <v/>
      </c>
      <c r="E53" s="20"/>
      <c r="F53" s="21" t="str">
        <f t="shared" si="3"/>
        <v/>
      </c>
      <c r="G53" s="22" t="str">
        <f t="shared" si="4"/>
        <v/>
      </c>
      <c r="H53" s="30"/>
      <c r="I53" s="24">
        <f>IFERROR(__xludf.DUMMYFUNCTION("SUM( FILTER(LogDistance, LogDate &gt;= $A53 - WEEKDAY($A53, 3), LogDate &lt;= $A53 ) )"),0.0)</f>
        <v>0</v>
      </c>
      <c r="J53" s="25">
        <f>IFERROR(__xludf.DUMMYFUNCTION("SUM( IFERROR( FILTER(LogDistance, LogDate &gt;= $A53 - (Day($A53) - 1), LogDate &lt;= $A53 ), 0) )"),0.0)</f>
        <v>0</v>
      </c>
      <c r="K53" s="25">
        <f>IFERROR(__xludf.DUMMYFUNCTION("SUM( IFERROR( FILTER(LogDistance, LogDate &gt;= DATE(YEAR($A53),1,1), LogDate &lt;= $A53 ), 0) )"),0.0)</f>
        <v>0</v>
      </c>
      <c r="L53" s="26">
        <f>IFERROR(__xludf.DUMMYFUNCTION("SUM( FILTER(LogDistance, LogDate &lt;= $A53 ) )"),0.0)</f>
        <v>0</v>
      </c>
      <c r="M53" s="30"/>
    </row>
    <row r="54">
      <c r="A54" s="16"/>
      <c r="B54" s="17" t="str">
        <f t="shared" si="1"/>
        <v/>
      </c>
      <c r="C54" s="29" t="str">
        <f t="shared" si="7"/>
        <v/>
      </c>
      <c r="D54" s="19" t="str">
        <f t="shared" si="5"/>
        <v/>
      </c>
      <c r="E54" s="20"/>
      <c r="F54" s="21" t="str">
        <f t="shared" si="3"/>
        <v/>
      </c>
      <c r="G54" s="22" t="str">
        <f t="shared" si="4"/>
        <v/>
      </c>
      <c r="H54" s="30"/>
      <c r="I54" s="24">
        <f>IFERROR(__xludf.DUMMYFUNCTION("SUM( FILTER(LogDistance, LogDate &gt;= $A54 - WEEKDAY($A54, 3), LogDate &lt;= $A54 ) )"),0.0)</f>
        <v>0</v>
      </c>
      <c r="J54" s="25">
        <f>IFERROR(__xludf.DUMMYFUNCTION("SUM( IFERROR( FILTER(LogDistance, LogDate &gt;= $A54 - (Day($A54) - 1), LogDate &lt;= $A54 ), 0) )"),0.0)</f>
        <v>0</v>
      </c>
      <c r="K54" s="25">
        <f>IFERROR(__xludf.DUMMYFUNCTION("SUM( IFERROR( FILTER(LogDistance, LogDate &gt;= DATE(YEAR($A54),1,1), LogDate &lt;= $A54 ), 0) )"),0.0)</f>
        <v>0</v>
      </c>
      <c r="L54" s="26">
        <f>IFERROR(__xludf.DUMMYFUNCTION("SUM( FILTER(LogDistance, LogDate &lt;= $A54 ) )"),0.0)</f>
        <v>0</v>
      </c>
      <c r="M54" s="30"/>
    </row>
    <row r="55">
      <c r="A55" s="16"/>
      <c r="B55" s="17" t="str">
        <f t="shared" si="1"/>
        <v/>
      </c>
      <c r="C55" s="29" t="str">
        <f t="shared" si="7"/>
        <v/>
      </c>
      <c r="D55" s="19" t="str">
        <f t="shared" si="5"/>
        <v/>
      </c>
      <c r="E55" s="20"/>
      <c r="F55" s="21" t="str">
        <f t="shared" si="3"/>
        <v/>
      </c>
      <c r="G55" s="22" t="str">
        <f t="shared" si="4"/>
        <v/>
      </c>
      <c r="H55" s="30"/>
      <c r="I55" s="24">
        <f>IFERROR(__xludf.DUMMYFUNCTION("SUM( FILTER(LogDistance, LogDate &gt;= $A55 - WEEKDAY($A55, 3), LogDate &lt;= $A55 ) )"),0.0)</f>
        <v>0</v>
      </c>
      <c r="J55" s="25">
        <f>IFERROR(__xludf.DUMMYFUNCTION("SUM( IFERROR( FILTER(LogDistance, LogDate &gt;= $A55 - (Day($A55) - 1), LogDate &lt;= $A55 ), 0) )"),0.0)</f>
        <v>0</v>
      </c>
      <c r="K55" s="25">
        <f>IFERROR(__xludf.DUMMYFUNCTION("SUM( IFERROR( FILTER(LogDistance, LogDate &gt;= DATE(YEAR($A55),1,1), LogDate &lt;= $A55 ), 0) )"),0.0)</f>
        <v>0</v>
      </c>
      <c r="L55" s="26">
        <f>IFERROR(__xludf.DUMMYFUNCTION("SUM( FILTER(LogDistance, LogDate &lt;= $A55 ) )"),0.0)</f>
        <v>0</v>
      </c>
      <c r="M55" s="30"/>
    </row>
    <row r="56">
      <c r="A56" s="16"/>
      <c r="B56" s="17" t="str">
        <f t="shared" si="1"/>
        <v/>
      </c>
      <c r="C56" s="29" t="str">
        <f t="shared" si="7"/>
        <v/>
      </c>
      <c r="D56" s="19" t="str">
        <f t="shared" si="5"/>
        <v/>
      </c>
      <c r="E56" s="20"/>
      <c r="F56" s="21" t="str">
        <f t="shared" si="3"/>
        <v/>
      </c>
      <c r="G56" s="22" t="str">
        <f t="shared" si="4"/>
        <v/>
      </c>
      <c r="H56" s="30"/>
      <c r="I56" s="24">
        <f>IFERROR(__xludf.DUMMYFUNCTION("SUM( FILTER(LogDistance, LogDate &gt;= $A56 - WEEKDAY($A56, 3), LogDate &lt;= $A56 ) )"),0.0)</f>
        <v>0</v>
      </c>
      <c r="J56" s="25">
        <f>IFERROR(__xludf.DUMMYFUNCTION("SUM( IFERROR( FILTER(LogDistance, LogDate &gt;= $A56 - (Day($A56) - 1), LogDate &lt;= $A56 ), 0) )"),0.0)</f>
        <v>0</v>
      </c>
      <c r="K56" s="25">
        <f>IFERROR(__xludf.DUMMYFUNCTION("SUM( IFERROR( FILTER(LogDistance, LogDate &gt;= DATE(YEAR($A56),1,1), LogDate &lt;= $A56 ), 0) )"),0.0)</f>
        <v>0</v>
      </c>
      <c r="L56" s="26">
        <f>IFERROR(__xludf.DUMMYFUNCTION("SUM( FILTER(LogDistance, LogDate &lt;= $A56 ) )"),0.0)</f>
        <v>0</v>
      </c>
      <c r="M56" s="30"/>
    </row>
    <row r="57">
      <c r="A57" s="16"/>
      <c r="B57" s="17" t="str">
        <f t="shared" si="1"/>
        <v/>
      </c>
      <c r="C57" s="29" t="str">
        <f t="shared" si="7"/>
        <v/>
      </c>
      <c r="D57" s="19" t="str">
        <f t="shared" si="5"/>
        <v/>
      </c>
      <c r="E57" s="20"/>
      <c r="F57" s="21" t="str">
        <f t="shared" si="3"/>
        <v/>
      </c>
      <c r="G57" s="22" t="str">
        <f t="shared" si="4"/>
        <v/>
      </c>
      <c r="H57" s="30"/>
      <c r="I57" s="24">
        <f>IFERROR(__xludf.DUMMYFUNCTION("SUM( FILTER(LogDistance, LogDate &gt;= $A57 - WEEKDAY($A57, 3), LogDate &lt;= $A57 ) )"),0.0)</f>
        <v>0</v>
      </c>
      <c r="J57" s="25">
        <f>IFERROR(__xludf.DUMMYFUNCTION("SUM( IFERROR( FILTER(LogDistance, LogDate &gt;= $A57 - (Day($A57) - 1), LogDate &lt;= $A57 ), 0) )"),0.0)</f>
        <v>0</v>
      </c>
      <c r="K57" s="25">
        <f>IFERROR(__xludf.DUMMYFUNCTION("SUM( IFERROR( FILTER(LogDistance, LogDate &gt;= DATE(YEAR($A57),1,1), LogDate &lt;= $A57 ), 0) )"),0.0)</f>
        <v>0</v>
      </c>
      <c r="L57" s="26">
        <f>IFERROR(__xludf.DUMMYFUNCTION("SUM( FILTER(LogDistance, LogDate &lt;= $A57 ) )"),0.0)</f>
        <v>0</v>
      </c>
      <c r="M57" s="30"/>
    </row>
    <row r="58">
      <c r="A58" s="16"/>
      <c r="B58" s="17" t="str">
        <f t="shared" si="1"/>
        <v/>
      </c>
      <c r="C58" s="29" t="str">
        <f t="shared" si="7"/>
        <v/>
      </c>
      <c r="D58" s="19" t="str">
        <f t="shared" si="5"/>
        <v/>
      </c>
      <c r="E58" s="20"/>
      <c r="F58" s="21" t="str">
        <f t="shared" si="3"/>
        <v/>
      </c>
      <c r="G58" s="22" t="str">
        <f t="shared" si="4"/>
        <v/>
      </c>
      <c r="H58" s="30"/>
      <c r="I58" s="24">
        <f>IFERROR(__xludf.DUMMYFUNCTION("SUM( FILTER(LogDistance, LogDate &gt;= $A58 - WEEKDAY($A58, 3), LogDate &lt;= $A58 ) )"),0.0)</f>
        <v>0</v>
      </c>
      <c r="J58" s="25">
        <f>IFERROR(__xludf.DUMMYFUNCTION("SUM( IFERROR( FILTER(LogDistance, LogDate &gt;= $A58 - (Day($A58) - 1), LogDate &lt;= $A58 ), 0) )"),0.0)</f>
        <v>0</v>
      </c>
      <c r="K58" s="25">
        <f>IFERROR(__xludf.DUMMYFUNCTION("SUM( IFERROR( FILTER(LogDistance, LogDate &gt;= DATE(YEAR($A58),1,1), LogDate &lt;= $A58 ), 0) )"),0.0)</f>
        <v>0</v>
      </c>
      <c r="L58" s="26">
        <f>IFERROR(__xludf.DUMMYFUNCTION("SUM( FILTER(LogDistance, LogDate &lt;= $A58 ) )"),0.0)</f>
        <v>0</v>
      </c>
      <c r="M58" s="30"/>
    </row>
    <row r="59">
      <c r="A59" s="16"/>
      <c r="B59" s="17" t="str">
        <f t="shared" si="1"/>
        <v/>
      </c>
      <c r="C59" s="29" t="str">
        <f t="shared" si="7"/>
        <v/>
      </c>
      <c r="D59" s="19" t="str">
        <f t="shared" si="5"/>
        <v/>
      </c>
      <c r="E59" s="20"/>
      <c r="F59" s="21" t="str">
        <f t="shared" si="3"/>
        <v/>
      </c>
      <c r="G59" s="22" t="str">
        <f t="shared" si="4"/>
        <v/>
      </c>
      <c r="H59" s="30"/>
      <c r="I59" s="24">
        <f>IFERROR(__xludf.DUMMYFUNCTION("SUM( FILTER(LogDistance, LogDate &gt;= $A59 - WEEKDAY($A59, 3), LogDate &lt;= $A59 ) )"),0.0)</f>
        <v>0</v>
      </c>
      <c r="J59" s="25">
        <f>IFERROR(__xludf.DUMMYFUNCTION("SUM( IFERROR( FILTER(LogDistance, LogDate &gt;= $A59 - (Day($A59) - 1), LogDate &lt;= $A59 ), 0) )"),0.0)</f>
        <v>0</v>
      </c>
      <c r="K59" s="25">
        <f>IFERROR(__xludf.DUMMYFUNCTION("SUM( IFERROR( FILTER(LogDistance, LogDate &gt;= DATE(YEAR($A59),1,1), LogDate &lt;= $A59 ), 0) )"),0.0)</f>
        <v>0</v>
      </c>
      <c r="L59" s="26">
        <f>IFERROR(__xludf.DUMMYFUNCTION("SUM( FILTER(LogDistance, LogDate &lt;= $A59 ) )"),0.0)</f>
        <v>0</v>
      </c>
      <c r="M59" s="30"/>
    </row>
    <row r="60">
      <c r="A60" s="16"/>
      <c r="B60" s="17" t="str">
        <f t="shared" si="1"/>
        <v/>
      </c>
      <c r="C60" s="29" t="str">
        <f t="shared" si="7"/>
        <v/>
      </c>
      <c r="D60" s="19" t="str">
        <f t="shared" si="5"/>
        <v/>
      </c>
      <c r="E60" s="20"/>
      <c r="F60" s="21" t="str">
        <f t="shared" si="3"/>
        <v/>
      </c>
      <c r="G60" s="22" t="str">
        <f t="shared" si="4"/>
        <v/>
      </c>
      <c r="H60" s="30"/>
      <c r="I60" s="24">
        <f>IFERROR(__xludf.DUMMYFUNCTION("SUM( FILTER(LogDistance, LogDate &gt;= $A60 - WEEKDAY($A60, 3), LogDate &lt;= $A60 ) )"),0.0)</f>
        <v>0</v>
      </c>
      <c r="J60" s="25">
        <f>IFERROR(__xludf.DUMMYFUNCTION("SUM( IFERROR( FILTER(LogDistance, LogDate &gt;= $A60 - (Day($A60) - 1), LogDate &lt;= $A60 ), 0) )"),0.0)</f>
        <v>0</v>
      </c>
      <c r="K60" s="25">
        <f>IFERROR(__xludf.DUMMYFUNCTION("SUM( IFERROR( FILTER(LogDistance, LogDate &gt;= DATE(YEAR($A60),1,1), LogDate &lt;= $A60 ), 0) )"),0.0)</f>
        <v>0</v>
      </c>
      <c r="L60" s="26">
        <f>IFERROR(__xludf.DUMMYFUNCTION("SUM( FILTER(LogDistance, LogDate &lt;= $A60 ) )"),0.0)</f>
        <v>0</v>
      </c>
      <c r="M60" s="30"/>
    </row>
    <row r="61">
      <c r="A61" s="16"/>
      <c r="B61" s="17" t="str">
        <f t="shared" si="1"/>
        <v/>
      </c>
      <c r="C61" s="29" t="str">
        <f t="shared" si="7"/>
        <v/>
      </c>
      <c r="D61" s="19" t="str">
        <f t="shared" si="5"/>
        <v/>
      </c>
      <c r="E61" s="20"/>
      <c r="F61" s="21" t="str">
        <f t="shared" si="3"/>
        <v/>
      </c>
      <c r="G61" s="22" t="str">
        <f t="shared" si="4"/>
        <v/>
      </c>
      <c r="H61" s="30"/>
      <c r="I61" s="24">
        <f>IFERROR(__xludf.DUMMYFUNCTION("SUM( FILTER(LogDistance, LogDate &gt;= $A61 - WEEKDAY($A61, 3), LogDate &lt;= $A61 ) )"),0.0)</f>
        <v>0</v>
      </c>
      <c r="J61" s="25">
        <f>IFERROR(__xludf.DUMMYFUNCTION("SUM( IFERROR( FILTER(LogDistance, LogDate &gt;= $A61 - (Day($A61) - 1), LogDate &lt;= $A61 ), 0) )"),0.0)</f>
        <v>0</v>
      </c>
      <c r="K61" s="25">
        <f>IFERROR(__xludf.DUMMYFUNCTION("SUM( IFERROR( FILTER(LogDistance, LogDate &gt;= DATE(YEAR($A61),1,1), LogDate &lt;= $A61 ), 0) )"),0.0)</f>
        <v>0</v>
      </c>
      <c r="L61" s="26">
        <f>IFERROR(__xludf.DUMMYFUNCTION("SUM( FILTER(LogDistance, LogDate &lt;= $A61 ) )"),0.0)</f>
        <v>0</v>
      </c>
      <c r="M61" s="30"/>
    </row>
    <row r="62">
      <c r="A62" s="16"/>
      <c r="B62" s="17" t="str">
        <f t="shared" si="1"/>
        <v/>
      </c>
      <c r="C62" s="29" t="str">
        <f t="shared" si="7"/>
        <v/>
      </c>
      <c r="D62" s="19" t="str">
        <f t="shared" si="5"/>
        <v/>
      </c>
      <c r="E62" s="20"/>
      <c r="F62" s="21" t="str">
        <f t="shared" si="3"/>
        <v/>
      </c>
      <c r="G62" s="22" t="str">
        <f t="shared" si="4"/>
        <v/>
      </c>
      <c r="H62" s="30"/>
      <c r="I62" s="24">
        <f>IFERROR(__xludf.DUMMYFUNCTION("SUM( FILTER(LogDistance, LogDate &gt;= $A62 - WEEKDAY($A62, 3), LogDate &lt;= $A62 ) )"),0.0)</f>
        <v>0</v>
      </c>
      <c r="J62" s="25">
        <f>IFERROR(__xludf.DUMMYFUNCTION("SUM( IFERROR( FILTER(LogDistance, LogDate &gt;= $A62 - (Day($A62) - 1), LogDate &lt;= $A62 ), 0) )"),0.0)</f>
        <v>0</v>
      </c>
      <c r="K62" s="25">
        <f>IFERROR(__xludf.DUMMYFUNCTION("SUM( IFERROR( FILTER(LogDistance, LogDate &gt;= DATE(YEAR($A62),1,1), LogDate &lt;= $A62 ), 0) )"),0.0)</f>
        <v>0</v>
      </c>
      <c r="L62" s="26">
        <f>IFERROR(__xludf.DUMMYFUNCTION("SUM( FILTER(LogDistance, LogDate &lt;= $A62 ) )"),0.0)</f>
        <v>0</v>
      </c>
      <c r="M62" s="30"/>
    </row>
    <row r="63">
      <c r="A63" s="16"/>
      <c r="B63" s="17" t="str">
        <f t="shared" si="1"/>
        <v/>
      </c>
      <c r="C63" s="29" t="str">
        <f t="shared" si="7"/>
        <v/>
      </c>
      <c r="D63" s="19" t="str">
        <f t="shared" si="5"/>
        <v/>
      </c>
      <c r="E63" s="20"/>
      <c r="F63" s="21" t="str">
        <f t="shared" si="3"/>
        <v/>
      </c>
      <c r="G63" s="22" t="str">
        <f t="shared" si="4"/>
        <v/>
      </c>
      <c r="H63" s="30"/>
      <c r="I63" s="24">
        <f>IFERROR(__xludf.DUMMYFUNCTION("SUM( FILTER(LogDistance, LogDate &gt;= $A63 - WEEKDAY($A63, 3), LogDate &lt;= $A63 ) )"),0.0)</f>
        <v>0</v>
      </c>
      <c r="J63" s="25">
        <f>IFERROR(__xludf.DUMMYFUNCTION("SUM( IFERROR( FILTER(LogDistance, LogDate &gt;= $A63 - (Day($A63) - 1), LogDate &lt;= $A63 ), 0) )"),0.0)</f>
        <v>0</v>
      </c>
      <c r="K63" s="25">
        <f>IFERROR(__xludf.DUMMYFUNCTION("SUM( IFERROR( FILTER(LogDistance, LogDate &gt;= DATE(YEAR($A63),1,1), LogDate &lt;= $A63 ), 0) )"),0.0)</f>
        <v>0</v>
      </c>
      <c r="L63" s="26">
        <f>IFERROR(__xludf.DUMMYFUNCTION("SUM( FILTER(LogDistance, LogDate &lt;= $A63 ) )"),0.0)</f>
        <v>0</v>
      </c>
      <c r="M63" s="30"/>
    </row>
    <row r="64">
      <c r="A64" s="16"/>
      <c r="B64" s="17" t="str">
        <f t="shared" si="1"/>
        <v/>
      </c>
      <c r="C64" s="29" t="str">
        <f t="shared" si="7"/>
        <v/>
      </c>
      <c r="D64" s="19" t="str">
        <f t="shared" si="5"/>
        <v/>
      </c>
      <c r="E64" s="20"/>
      <c r="F64" s="21" t="str">
        <f t="shared" si="3"/>
        <v/>
      </c>
      <c r="G64" s="22" t="str">
        <f t="shared" si="4"/>
        <v/>
      </c>
      <c r="H64" s="30"/>
      <c r="I64" s="24">
        <f>IFERROR(__xludf.DUMMYFUNCTION("SUM( FILTER(LogDistance, LogDate &gt;= $A64 - WEEKDAY($A64, 3), LogDate &lt;= $A64 ) )"),0.0)</f>
        <v>0</v>
      </c>
      <c r="J64" s="25">
        <f>IFERROR(__xludf.DUMMYFUNCTION("SUM( IFERROR( FILTER(LogDistance, LogDate &gt;= $A64 - (Day($A64) - 1), LogDate &lt;= $A64 ), 0) )"),0.0)</f>
        <v>0</v>
      </c>
      <c r="K64" s="25">
        <f>IFERROR(__xludf.DUMMYFUNCTION("SUM( IFERROR( FILTER(LogDistance, LogDate &gt;= DATE(YEAR($A64),1,1), LogDate &lt;= $A64 ), 0) )"),0.0)</f>
        <v>0</v>
      </c>
      <c r="L64" s="26">
        <f>IFERROR(__xludf.DUMMYFUNCTION("SUM( FILTER(LogDistance, LogDate &lt;= $A64 ) )"),0.0)</f>
        <v>0</v>
      </c>
      <c r="M64" s="30"/>
    </row>
    <row r="65">
      <c r="A65" s="16"/>
      <c r="B65" s="17" t="str">
        <f t="shared" si="1"/>
        <v/>
      </c>
      <c r="C65" s="29" t="str">
        <f t="shared" si="7"/>
        <v/>
      </c>
      <c r="D65" s="19" t="str">
        <f t="shared" si="5"/>
        <v/>
      </c>
      <c r="E65" s="20"/>
      <c r="F65" s="21" t="str">
        <f t="shared" si="3"/>
        <v/>
      </c>
      <c r="G65" s="22" t="str">
        <f t="shared" si="4"/>
        <v/>
      </c>
      <c r="H65" s="30"/>
      <c r="I65" s="24">
        <f>IFERROR(__xludf.DUMMYFUNCTION("SUM( FILTER(LogDistance, LogDate &gt;= $A65 - WEEKDAY($A65, 3), LogDate &lt;= $A65 ) )"),0.0)</f>
        <v>0</v>
      </c>
      <c r="J65" s="25">
        <f>IFERROR(__xludf.DUMMYFUNCTION("SUM( IFERROR( FILTER(LogDistance, LogDate &gt;= $A65 - (Day($A65) - 1), LogDate &lt;= $A65 ), 0) )"),0.0)</f>
        <v>0</v>
      </c>
      <c r="K65" s="25">
        <f>IFERROR(__xludf.DUMMYFUNCTION("SUM( IFERROR( FILTER(LogDistance, LogDate &gt;= DATE(YEAR($A65),1,1), LogDate &lt;= $A65 ), 0) )"),0.0)</f>
        <v>0</v>
      </c>
      <c r="L65" s="26">
        <f>IFERROR(__xludf.DUMMYFUNCTION("SUM( FILTER(LogDistance, LogDate &lt;= $A65 ) )"),0.0)</f>
        <v>0</v>
      </c>
      <c r="M65" s="30"/>
    </row>
    <row r="66">
      <c r="A66" s="16"/>
      <c r="B66" s="17" t="str">
        <f t="shared" si="1"/>
        <v/>
      </c>
      <c r="C66" s="29" t="str">
        <f t="shared" si="7"/>
        <v/>
      </c>
      <c r="D66" s="19" t="str">
        <f t="shared" si="5"/>
        <v/>
      </c>
      <c r="E66" s="20"/>
      <c r="F66" s="21" t="str">
        <f t="shared" si="3"/>
        <v/>
      </c>
      <c r="G66" s="22" t="str">
        <f t="shared" si="4"/>
        <v/>
      </c>
      <c r="H66" s="30"/>
      <c r="I66" s="24">
        <f>IFERROR(__xludf.DUMMYFUNCTION("SUM( FILTER(LogDistance, LogDate &gt;= $A66 - WEEKDAY($A66, 3), LogDate &lt;= $A66 ) )"),0.0)</f>
        <v>0</v>
      </c>
      <c r="J66" s="25">
        <f>IFERROR(__xludf.DUMMYFUNCTION("SUM( IFERROR( FILTER(LogDistance, LogDate &gt;= $A66 - (Day($A66) - 1), LogDate &lt;= $A66 ), 0) )"),0.0)</f>
        <v>0</v>
      </c>
      <c r="K66" s="25">
        <f>IFERROR(__xludf.DUMMYFUNCTION("SUM( IFERROR( FILTER(LogDistance, LogDate &gt;= DATE(YEAR($A66),1,1), LogDate &lt;= $A66 ), 0) )"),0.0)</f>
        <v>0</v>
      </c>
      <c r="L66" s="26">
        <f>IFERROR(__xludf.DUMMYFUNCTION("SUM( FILTER(LogDistance, LogDate &lt;= $A66 ) )"),0.0)</f>
        <v>0</v>
      </c>
      <c r="M66" s="30"/>
    </row>
    <row r="67">
      <c r="A67" s="16"/>
      <c r="B67" s="17" t="str">
        <f t="shared" si="1"/>
        <v/>
      </c>
      <c r="C67" s="29" t="str">
        <f t="shared" si="7"/>
        <v/>
      </c>
      <c r="D67" s="19" t="str">
        <f t="shared" si="5"/>
        <v/>
      </c>
      <c r="E67" s="20"/>
      <c r="F67" s="21" t="str">
        <f t="shared" si="3"/>
        <v/>
      </c>
      <c r="G67" s="22" t="str">
        <f t="shared" si="4"/>
        <v/>
      </c>
      <c r="H67" s="30"/>
      <c r="I67" s="24">
        <f>IFERROR(__xludf.DUMMYFUNCTION("SUM( FILTER(LogDistance, LogDate &gt;= $A67 - WEEKDAY($A67, 3), LogDate &lt;= $A67 ) )"),0.0)</f>
        <v>0</v>
      </c>
      <c r="J67" s="25">
        <f>IFERROR(__xludf.DUMMYFUNCTION("SUM( IFERROR( FILTER(LogDistance, LogDate &gt;= $A67 - (Day($A67) - 1), LogDate &lt;= $A67 ), 0) )"),0.0)</f>
        <v>0</v>
      </c>
      <c r="K67" s="25">
        <f>IFERROR(__xludf.DUMMYFUNCTION("SUM( IFERROR( FILTER(LogDistance, LogDate &gt;= DATE(YEAR($A67),1,1), LogDate &lt;= $A67 ), 0) )"),0.0)</f>
        <v>0</v>
      </c>
      <c r="L67" s="26">
        <f>IFERROR(__xludf.DUMMYFUNCTION("SUM( FILTER(LogDistance, LogDate &lt;= $A67 ) )"),0.0)</f>
        <v>0</v>
      </c>
      <c r="M67" s="30"/>
    </row>
    <row r="68">
      <c r="A68" s="16"/>
      <c r="B68" s="17" t="str">
        <f t="shared" si="1"/>
        <v/>
      </c>
      <c r="C68" s="29" t="str">
        <f t="shared" si="7"/>
        <v/>
      </c>
      <c r="D68" s="19" t="str">
        <f t="shared" si="5"/>
        <v/>
      </c>
      <c r="E68" s="20"/>
      <c r="F68" s="21" t="str">
        <f t="shared" si="3"/>
        <v/>
      </c>
      <c r="G68" s="22" t="str">
        <f t="shared" si="4"/>
        <v/>
      </c>
      <c r="H68" s="30"/>
      <c r="I68" s="24">
        <f>IFERROR(__xludf.DUMMYFUNCTION("SUM( FILTER(LogDistance, LogDate &gt;= $A68 - WEEKDAY($A68, 3), LogDate &lt;= $A68 ) )"),0.0)</f>
        <v>0</v>
      </c>
      <c r="J68" s="25">
        <f>IFERROR(__xludf.DUMMYFUNCTION("SUM( IFERROR( FILTER(LogDistance, LogDate &gt;= $A68 - (Day($A68) - 1), LogDate &lt;= $A68 ), 0) )"),0.0)</f>
        <v>0</v>
      </c>
      <c r="K68" s="25">
        <f>IFERROR(__xludf.DUMMYFUNCTION("SUM( IFERROR( FILTER(LogDistance, LogDate &gt;= DATE(YEAR($A68),1,1), LogDate &lt;= $A68 ), 0) )"),0.0)</f>
        <v>0</v>
      </c>
      <c r="L68" s="26">
        <f>IFERROR(__xludf.DUMMYFUNCTION("SUM( FILTER(LogDistance, LogDate &lt;= $A68 ) )"),0.0)</f>
        <v>0</v>
      </c>
      <c r="M68" s="30"/>
    </row>
    <row r="69">
      <c r="A69" s="16"/>
      <c r="B69" s="17" t="str">
        <f t="shared" si="1"/>
        <v/>
      </c>
      <c r="C69" s="29" t="str">
        <f t="shared" si="7"/>
        <v/>
      </c>
      <c r="D69" s="19" t="str">
        <f t="shared" si="5"/>
        <v/>
      </c>
      <c r="E69" s="20"/>
      <c r="F69" s="21" t="str">
        <f t="shared" si="3"/>
        <v/>
      </c>
      <c r="G69" s="22" t="str">
        <f t="shared" si="4"/>
        <v/>
      </c>
      <c r="H69" s="30"/>
      <c r="I69" s="24">
        <f>IFERROR(__xludf.DUMMYFUNCTION("SUM( FILTER(LogDistance, LogDate &gt;= $A69 - WEEKDAY($A69, 3), LogDate &lt;= $A69 ) )"),0.0)</f>
        <v>0</v>
      </c>
      <c r="J69" s="25">
        <f>IFERROR(__xludf.DUMMYFUNCTION("SUM( IFERROR( FILTER(LogDistance, LogDate &gt;= $A69 - (Day($A69) - 1), LogDate &lt;= $A69 ), 0) )"),0.0)</f>
        <v>0</v>
      </c>
      <c r="K69" s="25">
        <f>IFERROR(__xludf.DUMMYFUNCTION("SUM( IFERROR( FILTER(LogDistance, LogDate &gt;= DATE(YEAR($A69),1,1), LogDate &lt;= $A69 ), 0) )"),0.0)</f>
        <v>0</v>
      </c>
      <c r="L69" s="26">
        <f>IFERROR(__xludf.DUMMYFUNCTION("SUM( FILTER(LogDistance, LogDate &lt;= $A69 ) )"),0.0)</f>
        <v>0</v>
      </c>
      <c r="M69" s="30"/>
    </row>
    <row r="70">
      <c r="A70" s="16"/>
      <c r="B70" s="17" t="str">
        <f t="shared" si="1"/>
        <v/>
      </c>
      <c r="C70" s="29" t="str">
        <f t="shared" si="7"/>
        <v/>
      </c>
      <c r="D70" s="19" t="str">
        <f t="shared" si="5"/>
        <v/>
      </c>
      <c r="E70" s="20"/>
      <c r="F70" s="21" t="str">
        <f t="shared" si="3"/>
        <v/>
      </c>
      <c r="G70" s="22" t="str">
        <f t="shared" si="4"/>
        <v/>
      </c>
      <c r="H70" s="30"/>
      <c r="I70" s="24">
        <f>IFERROR(__xludf.DUMMYFUNCTION("SUM( FILTER(LogDistance, LogDate &gt;= $A70 - WEEKDAY($A70, 3), LogDate &lt;= $A70 ) )"),0.0)</f>
        <v>0</v>
      </c>
      <c r="J70" s="25">
        <f>IFERROR(__xludf.DUMMYFUNCTION("SUM( IFERROR( FILTER(LogDistance, LogDate &gt;= $A70 - (Day($A70) - 1), LogDate &lt;= $A70 ), 0) )"),0.0)</f>
        <v>0</v>
      </c>
      <c r="K70" s="25">
        <f>IFERROR(__xludf.DUMMYFUNCTION("SUM( IFERROR( FILTER(LogDistance, LogDate &gt;= DATE(YEAR($A70),1,1), LogDate &lt;= $A70 ), 0) )"),0.0)</f>
        <v>0</v>
      </c>
      <c r="L70" s="26">
        <f>IFERROR(__xludf.DUMMYFUNCTION("SUM( FILTER(LogDistance, LogDate &lt;= $A70 ) )"),0.0)</f>
        <v>0</v>
      </c>
      <c r="M70" s="30"/>
    </row>
    <row r="71">
      <c r="A71" s="16"/>
      <c r="B71" s="17" t="str">
        <f t="shared" si="1"/>
        <v/>
      </c>
      <c r="C71" s="29" t="str">
        <f t="shared" si="7"/>
        <v/>
      </c>
      <c r="D71" s="19" t="str">
        <f t="shared" si="5"/>
        <v/>
      </c>
      <c r="E71" s="20"/>
      <c r="F71" s="21" t="str">
        <f t="shared" si="3"/>
        <v/>
      </c>
      <c r="G71" s="22" t="str">
        <f t="shared" si="4"/>
        <v/>
      </c>
      <c r="H71" s="30"/>
      <c r="I71" s="24">
        <f>IFERROR(__xludf.DUMMYFUNCTION("SUM( FILTER(LogDistance, LogDate &gt;= $A71 - WEEKDAY($A71, 3), LogDate &lt;= $A71 ) )"),0.0)</f>
        <v>0</v>
      </c>
      <c r="J71" s="25">
        <f>IFERROR(__xludf.DUMMYFUNCTION("SUM( IFERROR( FILTER(LogDistance, LogDate &gt;= $A71 - (Day($A71) - 1), LogDate &lt;= $A71 ), 0) )"),0.0)</f>
        <v>0</v>
      </c>
      <c r="K71" s="25">
        <f>IFERROR(__xludf.DUMMYFUNCTION("SUM( IFERROR( FILTER(LogDistance, LogDate &gt;= DATE(YEAR($A71),1,1), LogDate &lt;= $A71 ), 0) )"),0.0)</f>
        <v>0</v>
      </c>
      <c r="L71" s="26">
        <f>IFERROR(__xludf.DUMMYFUNCTION("SUM( FILTER(LogDistance, LogDate &lt;= $A71 ) )"),0.0)</f>
        <v>0</v>
      </c>
      <c r="M71" s="30"/>
    </row>
    <row r="72">
      <c r="A72" s="16"/>
      <c r="B72" s="17" t="str">
        <f t="shared" si="1"/>
        <v/>
      </c>
      <c r="C72" s="29" t="str">
        <f t="shared" si="7"/>
        <v/>
      </c>
      <c r="D72" s="19" t="str">
        <f t="shared" si="5"/>
        <v/>
      </c>
      <c r="E72" s="20"/>
      <c r="F72" s="21" t="str">
        <f t="shared" si="3"/>
        <v/>
      </c>
      <c r="G72" s="22" t="str">
        <f t="shared" si="4"/>
        <v/>
      </c>
      <c r="H72" s="30"/>
      <c r="I72" s="24">
        <f>IFERROR(__xludf.DUMMYFUNCTION("SUM( FILTER(LogDistance, LogDate &gt;= $A72 - WEEKDAY($A72, 3), LogDate &lt;= $A72 ) )"),0.0)</f>
        <v>0</v>
      </c>
      <c r="J72" s="25">
        <f>IFERROR(__xludf.DUMMYFUNCTION("SUM( IFERROR( FILTER(LogDistance, LogDate &gt;= $A72 - (Day($A72) - 1), LogDate &lt;= $A72 ), 0) )"),0.0)</f>
        <v>0</v>
      </c>
      <c r="K72" s="25">
        <f>IFERROR(__xludf.DUMMYFUNCTION("SUM( IFERROR( FILTER(LogDistance, LogDate &gt;= DATE(YEAR($A72),1,1), LogDate &lt;= $A72 ), 0) )"),0.0)</f>
        <v>0</v>
      </c>
      <c r="L72" s="26">
        <f>IFERROR(__xludf.DUMMYFUNCTION("SUM( FILTER(LogDistance, LogDate &lt;= $A72 ) )"),0.0)</f>
        <v>0</v>
      </c>
      <c r="M72" s="30"/>
    </row>
    <row r="73">
      <c r="A73" s="16"/>
      <c r="B73" s="17" t="str">
        <f t="shared" si="1"/>
        <v/>
      </c>
      <c r="C73" s="29" t="str">
        <f t="shared" si="7"/>
        <v/>
      </c>
      <c r="D73" s="19" t="str">
        <f t="shared" si="5"/>
        <v/>
      </c>
      <c r="E73" s="20"/>
      <c r="F73" s="21" t="str">
        <f t="shared" si="3"/>
        <v/>
      </c>
      <c r="G73" s="22" t="str">
        <f t="shared" si="4"/>
        <v/>
      </c>
      <c r="H73" s="30"/>
      <c r="I73" s="24">
        <f>IFERROR(__xludf.DUMMYFUNCTION("SUM( FILTER(LogDistance, LogDate &gt;= $A73 - WEEKDAY($A73, 3), LogDate &lt;= $A73 ) )"),0.0)</f>
        <v>0</v>
      </c>
      <c r="J73" s="25">
        <f>IFERROR(__xludf.DUMMYFUNCTION("SUM( IFERROR( FILTER(LogDistance, LogDate &gt;= $A73 - (Day($A73) - 1), LogDate &lt;= $A73 ), 0) )"),0.0)</f>
        <v>0</v>
      </c>
      <c r="K73" s="25">
        <f>IFERROR(__xludf.DUMMYFUNCTION("SUM( IFERROR( FILTER(LogDistance, LogDate &gt;= DATE(YEAR($A73),1,1), LogDate &lt;= $A73 ), 0) )"),0.0)</f>
        <v>0</v>
      </c>
      <c r="L73" s="26">
        <f>IFERROR(__xludf.DUMMYFUNCTION("SUM( FILTER(LogDistance, LogDate &lt;= $A73 ) )"),0.0)</f>
        <v>0</v>
      </c>
      <c r="M73" s="30"/>
    </row>
    <row r="74">
      <c r="A74" s="16"/>
      <c r="B74" s="17" t="str">
        <f t="shared" si="1"/>
        <v/>
      </c>
      <c r="C74" s="29" t="str">
        <f t="shared" si="7"/>
        <v/>
      </c>
      <c r="D74" s="19" t="str">
        <f t="shared" si="5"/>
        <v/>
      </c>
      <c r="E74" s="20"/>
      <c r="F74" s="21" t="str">
        <f t="shared" si="3"/>
        <v/>
      </c>
      <c r="G74" s="22" t="str">
        <f t="shared" si="4"/>
        <v/>
      </c>
      <c r="H74" s="30"/>
      <c r="I74" s="24">
        <f>IFERROR(__xludf.DUMMYFUNCTION("SUM( FILTER(LogDistance, LogDate &gt;= $A74 - WEEKDAY($A74, 3), LogDate &lt;= $A74 ) )"),0.0)</f>
        <v>0</v>
      </c>
      <c r="J74" s="25">
        <f>IFERROR(__xludf.DUMMYFUNCTION("SUM( IFERROR( FILTER(LogDistance, LogDate &gt;= $A74 - (Day($A74) - 1), LogDate &lt;= $A74 ), 0) )"),0.0)</f>
        <v>0</v>
      </c>
      <c r="K74" s="25">
        <f>IFERROR(__xludf.DUMMYFUNCTION("SUM( IFERROR( FILTER(LogDistance, LogDate &gt;= DATE(YEAR($A74),1,1), LogDate &lt;= $A74 ), 0) )"),0.0)</f>
        <v>0</v>
      </c>
      <c r="L74" s="26">
        <f>IFERROR(__xludf.DUMMYFUNCTION("SUM( FILTER(LogDistance, LogDate &lt;= $A74 ) )"),0.0)</f>
        <v>0</v>
      </c>
      <c r="M74" s="30"/>
    </row>
    <row r="75">
      <c r="A75" s="16"/>
      <c r="B75" s="17" t="str">
        <f t="shared" si="1"/>
        <v/>
      </c>
      <c r="C75" s="29" t="str">
        <f t="shared" si="7"/>
        <v/>
      </c>
      <c r="D75" s="19" t="str">
        <f t="shared" si="5"/>
        <v/>
      </c>
      <c r="E75" s="20"/>
      <c r="F75" s="21" t="str">
        <f t="shared" si="3"/>
        <v/>
      </c>
      <c r="G75" s="22" t="str">
        <f t="shared" si="4"/>
        <v/>
      </c>
      <c r="H75" s="30"/>
      <c r="I75" s="24">
        <f>IFERROR(__xludf.DUMMYFUNCTION("SUM( FILTER(LogDistance, LogDate &gt;= $A75 - WEEKDAY($A75, 3), LogDate &lt;= $A75 ) )"),0.0)</f>
        <v>0</v>
      </c>
      <c r="J75" s="25">
        <f>IFERROR(__xludf.DUMMYFUNCTION("SUM( IFERROR( FILTER(LogDistance, LogDate &gt;= $A75 - (Day($A75) - 1), LogDate &lt;= $A75 ), 0) )"),0.0)</f>
        <v>0</v>
      </c>
      <c r="K75" s="25">
        <f>IFERROR(__xludf.DUMMYFUNCTION("SUM( IFERROR( FILTER(LogDistance, LogDate &gt;= DATE(YEAR($A75),1,1), LogDate &lt;= $A75 ), 0) )"),0.0)</f>
        <v>0</v>
      </c>
      <c r="L75" s="26">
        <f>IFERROR(__xludf.DUMMYFUNCTION("SUM( FILTER(LogDistance, LogDate &lt;= $A75 ) )"),0.0)</f>
        <v>0</v>
      </c>
      <c r="M75" s="30"/>
    </row>
    <row r="76">
      <c r="A76" s="16"/>
      <c r="B76" s="17" t="str">
        <f t="shared" si="1"/>
        <v/>
      </c>
      <c r="C76" s="29" t="str">
        <f t="shared" si="7"/>
        <v/>
      </c>
      <c r="D76" s="19" t="str">
        <f t="shared" si="5"/>
        <v/>
      </c>
      <c r="E76" s="20"/>
      <c r="F76" s="21" t="str">
        <f t="shared" si="3"/>
        <v/>
      </c>
      <c r="G76" s="22" t="str">
        <f t="shared" si="4"/>
        <v/>
      </c>
      <c r="H76" s="30"/>
      <c r="I76" s="24">
        <f>IFERROR(__xludf.DUMMYFUNCTION("SUM( FILTER(LogDistance, LogDate &gt;= $A76 - WEEKDAY($A76, 3), LogDate &lt;= $A76 ) )"),0.0)</f>
        <v>0</v>
      </c>
      <c r="J76" s="25">
        <f>IFERROR(__xludf.DUMMYFUNCTION("SUM( IFERROR( FILTER(LogDistance, LogDate &gt;= $A76 - (Day($A76) - 1), LogDate &lt;= $A76 ), 0) )"),0.0)</f>
        <v>0</v>
      </c>
      <c r="K76" s="25">
        <f>IFERROR(__xludf.DUMMYFUNCTION("SUM( IFERROR( FILTER(LogDistance, LogDate &gt;= DATE(YEAR($A76),1,1), LogDate &lt;= $A76 ), 0) )"),0.0)</f>
        <v>0</v>
      </c>
      <c r="L76" s="26">
        <f>IFERROR(__xludf.DUMMYFUNCTION("SUM( FILTER(LogDistance, LogDate &lt;= $A76 ) )"),0.0)</f>
        <v>0</v>
      </c>
      <c r="M76" s="30"/>
    </row>
    <row r="77">
      <c r="A77" s="16"/>
      <c r="B77" s="17" t="str">
        <f t="shared" si="1"/>
        <v/>
      </c>
      <c r="C77" s="29" t="str">
        <f t="shared" si="7"/>
        <v/>
      </c>
      <c r="D77" s="19" t="str">
        <f t="shared" si="5"/>
        <v/>
      </c>
      <c r="E77" s="20"/>
      <c r="F77" s="21" t="str">
        <f t="shared" si="3"/>
        <v/>
      </c>
      <c r="G77" s="22" t="str">
        <f t="shared" si="4"/>
        <v/>
      </c>
      <c r="H77" s="30"/>
      <c r="I77" s="24">
        <f>IFERROR(__xludf.DUMMYFUNCTION("SUM( FILTER(LogDistance, LogDate &gt;= $A77 - WEEKDAY($A77, 3), LogDate &lt;= $A77 ) )"),0.0)</f>
        <v>0</v>
      </c>
      <c r="J77" s="25">
        <f>IFERROR(__xludf.DUMMYFUNCTION("SUM( IFERROR( FILTER(LogDistance, LogDate &gt;= $A77 - (Day($A77) - 1), LogDate &lt;= $A77 ), 0) )"),0.0)</f>
        <v>0</v>
      </c>
      <c r="K77" s="25">
        <f>IFERROR(__xludf.DUMMYFUNCTION("SUM( IFERROR( FILTER(LogDistance, LogDate &gt;= DATE(YEAR($A77),1,1), LogDate &lt;= $A77 ), 0) )"),0.0)</f>
        <v>0</v>
      </c>
      <c r="L77" s="26">
        <f>IFERROR(__xludf.DUMMYFUNCTION("SUM( FILTER(LogDistance, LogDate &lt;= $A77 ) )"),0.0)</f>
        <v>0</v>
      </c>
      <c r="M77" s="30"/>
    </row>
    <row r="78">
      <c r="A78" s="16"/>
      <c r="B78" s="17" t="str">
        <f t="shared" si="1"/>
        <v/>
      </c>
      <c r="C78" s="29" t="str">
        <f t="shared" si="7"/>
        <v/>
      </c>
      <c r="D78" s="19" t="str">
        <f t="shared" si="5"/>
        <v/>
      </c>
      <c r="E78" s="20"/>
      <c r="F78" s="21" t="str">
        <f t="shared" si="3"/>
        <v/>
      </c>
      <c r="G78" s="22" t="str">
        <f t="shared" si="4"/>
        <v/>
      </c>
      <c r="H78" s="30"/>
      <c r="I78" s="24">
        <f>IFERROR(__xludf.DUMMYFUNCTION("SUM( FILTER(LogDistance, LogDate &gt;= $A78 - WEEKDAY($A78, 3), LogDate &lt;= $A78 ) )"),0.0)</f>
        <v>0</v>
      </c>
      <c r="J78" s="25">
        <f>IFERROR(__xludf.DUMMYFUNCTION("SUM( IFERROR( FILTER(LogDistance, LogDate &gt;= $A78 - (Day($A78) - 1), LogDate &lt;= $A78 ), 0) )"),0.0)</f>
        <v>0</v>
      </c>
      <c r="K78" s="25">
        <f>IFERROR(__xludf.DUMMYFUNCTION("SUM( IFERROR( FILTER(LogDistance, LogDate &gt;= DATE(YEAR($A78),1,1), LogDate &lt;= $A78 ), 0) )"),0.0)</f>
        <v>0</v>
      </c>
      <c r="L78" s="26">
        <f>IFERROR(__xludf.DUMMYFUNCTION("SUM( FILTER(LogDistance, LogDate &lt;= $A78 ) )"),0.0)</f>
        <v>0</v>
      </c>
      <c r="M78" s="30"/>
    </row>
    <row r="79">
      <c r="A79" s="16"/>
      <c r="B79" s="17" t="str">
        <f t="shared" si="1"/>
        <v/>
      </c>
      <c r="C79" s="29" t="str">
        <f t="shared" si="7"/>
        <v/>
      </c>
      <c r="D79" s="19" t="str">
        <f t="shared" si="5"/>
        <v/>
      </c>
      <c r="E79" s="20"/>
      <c r="F79" s="21" t="str">
        <f t="shared" si="3"/>
        <v/>
      </c>
      <c r="G79" s="22" t="str">
        <f t="shared" si="4"/>
        <v/>
      </c>
      <c r="H79" s="30"/>
      <c r="I79" s="24">
        <f>IFERROR(__xludf.DUMMYFUNCTION("SUM( FILTER(LogDistance, LogDate &gt;= $A79 - WEEKDAY($A79, 3), LogDate &lt;= $A79 ) )"),0.0)</f>
        <v>0</v>
      </c>
      <c r="J79" s="25">
        <f>IFERROR(__xludf.DUMMYFUNCTION("SUM( IFERROR( FILTER(LogDistance, LogDate &gt;= $A79 - (Day($A79) - 1), LogDate &lt;= $A79 ), 0) )"),0.0)</f>
        <v>0</v>
      </c>
      <c r="K79" s="25">
        <f>IFERROR(__xludf.DUMMYFUNCTION("SUM( IFERROR( FILTER(LogDistance, LogDate &gt;= DATE(YEAR($A79),1,1), LogDate &lt;= $A79 ), 0) )"),0.0)</f>
        <v>0</v>
      </c>
      <c r="L79" s="26">
        <f>IFERROR(__xludf.DUMMYFUNCTION("SUM( FILTER(LogDistance, LogDate &lt;= $A79 ) )"),0.0)</f>
        <v>0</v>
      </c>
      <c r="M79" s="30"/>
    </row>
    <row r="80">
      <c r="A80" s="16"/>
      <c r="B80" s="17" t="str">
        <f t="shared" si="1"/>
        <v/>
      </c>
      <c r="C80" s="29" t="str">
        <f t="shared" si="7"/>
        <v/>
      </c>
      <c r="D80" s="19" t="str">
        <f t="shared" si="5"/>
        <v/>
      </c>
      <c r="E80" s="20"/>
      <c r="F80" s="21" t="str">
        <f t="shared" si="3"/>
        <v/>
      </c>
      <c r="G80" s="22" t="str">
        <f t="shared" si="4"/>
        <v/>
      </c>
      <c r="H80" s="30"/>
      <c r="I80" s="24">
        <f>IFERROR(__xludf.DUMMYFUNCTION("SUM( FILTER(LogDistance, LogDate &gt;= $A80 - WEEKDAY($A80, 3), LogDate &lt;= $A80 ) )"),0.0)</f>
        <v>0</v>
      </c>
      <c r="J80" s="25">
        <f>IFERROR(__xludf.DUMMYFUNCTION("SUM( IFERROR( FILTER(LogDistance, LogDate &gt;= $A80 - (Day($A80) - 1), LogDate &lt;= $A80 ), 0) )"),0.0)</f>
        <v>0</v>
      </c>
      <c r="K80" s="25">
        <f>IFERROR(__xludf.DUMMYFUNCTION("SUM( IFERROR( FILTER(LogDistance, LogDate &gt;= DATE(YEAR($A80),1,1), LogDate &lt;= $A80 ), 0) )"),0.0)</f>
        <v>0</v>
      </c>
      <c r="L80" s="26">
        <f>IFERROR(__xludf.DUMMYFUNCTION("SUM( FILTER(LogDistance, LogDate &lt;= $A80 ) )"),0.0)</f>
        <v>0</v>
      </c>
      <c r="M80" s="30"/>
    </row>
    <row r="81">
      <c r="A81" s="16"/>
      <c r="B81" s="17" t="str">
        <f t="shared" si="1"/>
        <v/>
      </c>
      <c r="C81" s="29" t="str">
        <f t="shared" si="7"/>
        <v/>
      </c>
      <c r="D81" s="19" t="str">
        <f t="shared" si="5"/>
        <v/>
      </c>
      <c r="E81" s="20"/>
      <c r="F81" s="21" t="str">
        <f t="shared" si="3"/>
        <v/>
      </c>
      <c r="G81" s="22" t="str">
        <f t="shared" si="4"/>
        <v/>
      </c>
      <c r="H81" s="30"/>
      <c r="I81" s="24">
        <f>IFERROR(__xludf.DUMMYFUNCTION("SUM( FILTER(LogDistance, LogDate &gt;= $A81 - WEEKDAY($A81, 3), LogDate &lt;= $A81 ) )"),0.0)</f>
        <v>0</v>
      </c>
      <c r="J81" s="25">
        <f>IFERROR(__xludf.DUMMYFUNCTION("SUM( IFERROR( FILTER(LogDistance, LogDate &gt;= $A81 - (Day($A81) - 1), LogDate &lt;= $A81 ), 0) )"),0.0)</f>
        <v>0</v>
      </c>
      <c r="K81" s="25">
        <f>IFERROR(__xludf.DUMMYFUNCTION("SUM( IFERROR( FILTER(LogDistance, LogDate &gt;= DATE(YEAR($A81),1,1), LogDate &lt;= $A81 ), 0) )"),0.0)</f>
        <v>0</v>
      </c>
      <c r="L81" s="26">
        <f>IFERROR(__xludf.DUMMYFUNCTION("SUM( FILTER(LogDistance, LogDate &lt;= $A81 ) )"),0.0)</f>
        <v>0</v>
      </c>
      <c r="M81" s="30"/>
    </row>
    <row r="82">
      <c r="A82" s="16"/>
      <c r="B82" s="17" t="str">
        <f t="shared" si="1"/>
        <v/>
      </c>
      <c r="C82" s="29" t="str">
        <f t="shared" si="7"/>
        <v/>
      </c>
      <c r="D82" s="19" t="str">
        <f t="shared" si="5"/>
        <v/>
      </c>
      <c r="E82" s="20"/>
      <c r="F82" s="21" t="str">
        <f t="shared" si="3"/>
        <v/>
      </c>
      <c r="G82" s="22" t="str">
        <f t="shared" si="4"/>
        <v/>
      </c>
      <c r="H82" s="30"/>
      <c r="I82" s="24">
        <f>IFERROR(__xludf.DUMMYFUNCTION("SUM( FILTER(LogDistance, LogDate &gt;= $A82 - WEEKDAY($A82, 3), LogDate &lt;= $A82 ) )"),0.0)</f>
        <v>0</v>
      </c>
      <c r="J82" s="25">
        <f>IFERROR(__xludf.DUMMYFUNCTION("SUM( IFERROR( FILTER(LogDistance, LogDate &gt;= $A82 - (Day($A82) - 1), LogDate &lt;= $A82 ), 0) )"),0.0)</f>
        <v>0</v>
      </c>
      <c r="K82" s="25">
        <f>IFERROR(__xludf.DUMMYFUNCTION("SUM( IFERROR( FILTER(LogDistance, LogDate &gt;= DATE(YEAR($A82),1,1), LogDate &lt;= $A82 ), 0) )"),0.0)</f>
        <v>0</v>
      </c>
      <c r="L82" s="26">
        <f>IFERROR(__xludf.DUMMYFUNCTION("SUM( FILTER(LogDistance, LogDate &lt;= $A82 ) )"),0.0)</f>
        <v>0</v>
      </c>
      <c r="M82" s="30"/>
    </row>
    <row r="83">
      <c r="A83" s="16"/>
      <c r="B83" s="17" t="str">
        <f t="shared" si="1"/>
        <v/>
      </c>
      <c r="C83" s="29" t="str">
        <f t="shared" si="7"/>
        <v/>
      </c>
      <c r="D83" s="19" t="str">
        <f t="shared" si="5"/>
        <v/>
      </c>
      <c r="E83" s="20"/>
      <c r="F83" s="21" t="str">
        <f t="shared" si="3"/>
        <v/>
      </c>
      <c r="G83" s="22" t="str">
        <f t="shared" si="4"/>
        <v/>
      </c>
      <c r="H83" s="30"/>
      <c r="I83" s="24">
        <f>IFERROR(__xludf.DUMMYFUNCTION("SUM( FILTER(LogDistance, LogDate &gt;= $A83 - WEEKDAY($A83, 3), LogDate &lt;= $A83 ) )"),0.0)</f>
        <v>0</v>
      </c>
      <c r="J83" s="25">
        <f>IFERROR(__xludf.DUMMYFUNCTION("SUM( IFERROR( FILTER(LogDistance, LogDate &gt;= $A83 - (Day($A83) - 1), LogDate &lt;= $A83 ), 0) )"),0.0)</f>
        <v>0</v>
      </c>
      <c r="K83" s="25">
        <f>IFERROR(__xludf.DUMMYFUNCTION("SUM( IFERROR( FILTER(LogDistance, LogDate &gt;= DATE(YEAR($A83),1,1), LogDate &lt;= $A83 ), 0) )"),0.0)</f>
        <v>0</v>
      </c>
      <c r="L83" s="26">
        <f>IFERROR(__xludf.DUMMYFUNCTION("SUM( FILTER(LogDistance, LogDate &lt;= $A83 ) )"),0.0)</f>
        <v>0</v>
      </c>
      <c r="M83" s="30"/>
    </row>
    <row r="84">
      <c r="A84" s="16"/>
      <c r="B84" s="17" t="str">
        <f t="shared" si="1"/>
        <v/>
      </c>
      <c r="C84" s="29" t="str">
        <f t="shared" si="7"/>
        <v/>
      </c>
      <c r="D84" s="19" t="str">
        <f t="shared" si="5"/>
        <v/>
      </c>
      <c r="E84" s="20"/>
      <c r="F84" s="21" t="str">
        <f t="shared" si="3"/>
        <v/>
      </c>
      <c r="G84" s="22" t="str">
        <f t="shared" si="4"/>
        <v/>
      </c>
      <c r="H84" s="30"/>
      <c r="I84" s="24">
        <f>IFERROR(__xludf.DUMMYFUNCTION("SUM( FILTER(LogDistance, LogDate &gt;= $A84 - WEEKDAY($A84, 3), LogDate &lt;= $A84 ) )"),0.0)</f>
        <v>0</v>
      </c>
      <c r="J84" s="25">
        <f>IFERROR(__xludf.DUMMYFUNCTION("SUM( IFERROR( FILTER(LogDistance, LogDate &gt;= $A84 - (Day($A84) - 1), LogDate &lt;= $A84 ), 0) )"),0.0)</f>
        <v>0</v>
      </c>
      <c r="K84" s="25">
        <f>IFERROR(__xludf.DUMMYFUNCTION("SUM( IFERROR( FILTER(LogDistance, LogDate &gt;= DATE(YEAR($A84),1,1), LogDate &lt;= $A84 ), 0) )"),0.0)</f>
        <v>0</v>
      </c>
      <c r="L84" s="26">
        <f>IFERROR(__xludf.DUMMYFUNCTION("SUM( FILTER(LogDistance, LogDate &lt;= $A84 ) )"),0.0)</f>
        <v>0</v>
      </c>
      <c r="M84" s="30"/>
    </row>
    <row r="85">
      <c r="A85" s="16"/>
      <c r="B85" s="17" t="str">
        <f t="shared" si="1"/>
        <v/>
      </c>
      <c r="C85" s="29" t="str">
        <f t="shared" si="7"/>
        <v/>
      </c>
      <c r="D85" s="19" t="str">
        <f t="shared" si="5"/>
        <v/>
      </c>
      <c r="E85" s="20"/>
      <c r="F85" s="21" t="str">
        <f t="shared" si="3"/>
        <v/>
      </c>
      <c r="G85" s="22" t="str">
        <f t="shared" si="4"/>
        <v/>
      </c>
      <c r="H85" s="30"/>
      <c r="I85" s="24">
        <f>IFERROR(__xludf.DUMMYFUNCTION("SUM( FILTER(LogDistance, LogDate &gt;= $A85 - WEEKDAY($A85, 3), LogDate &lt;= $A85 ) )"),0.0)</f>
        <v>0</v>
      </c>
      <c r="J85" s="25">
        <f>IFERROR(__xludf.DUMMYFUNCTION("SUM( IFERROR( FILTER(LogDistance, LogDate &gt;= $A85 - (Day($A85) - 1), LogDate &lt;= $A85 ), 0) )"),0.0)</f>
        <v>0</v>
      </c>
      <c r="K85" s="25">
        <f>IFERROR(__xludf.DUMMYFUNCTION("SUM( IFERROR( FILTER(LogDistance, LogDate &gt;= DATE(YEAR($A85),1,1), LogDate &lt;= $A85 ), 0) )"),0.0)</f>
        <v>0</v>
      </c>
      <c r="L85" s="26">
        <f>IFERROR(__xludf.DUMMYFUNCTION("SUM( FILTER(LogDistance, LogDate &lt;= $A85 ) )"),0.0)</f>
        <v>0</v>
      </c>
      <c r="M85" s="30"/>
    </row>
    <row r="86">
      <c r="A86" s="16"/>
      <c r="B86" s="17" t="str">
        <f t="shared" si="1"/>
        <v/>
      </c>
      <c r="C86" s="29" t="str">
        <f t="shared" si="7"/>
        <v/>
      </c>
      <c r="D86" s="19" t="str">
        <f t="shared" si="5"/>
        <v/>
      </c>
      <c r="E86" s="20"/>
      <c r="F86" s="21" t="str">
        <f t="shared" si="3"/>
        <v/>
      </c>
      <c r="G86" s="22" t="str">
        <f t="shared" si="4"/>
        <v/>
      </c>
      <c r="H86" s="30"/>
      <c r="I86" s="24">
        <f>IFERROR(__xludf.DUMMYFUNCTION("SUM( FILTER(LogDistance, LogDate &gt;= $A86 - WEEKDAY($A86, 3), LogDate &lt;= $A86 ) )"),0.0)</f>
        <v>0</v>
      </c>
      <c r="J86" s="25">
        <f>IFERROR(__xludf.DUMMYFUNCTION("SUM( IFERROR( FILTER(LogDistance, LogDate &gt;= $A86 - (Day($A86) - 1), LogDate &lt;= $A86 ), 0) )"),0.0)</f>
        <v>0</v>
      </c>
      <c r="K86" s="25">
        <f>IFERROR(__xludf.DUMMYFUNCTION("SUM( IFERROR( FILTER(LogDistance, LogDate &gt;= DATE(YEAR($A86),1,1), LogDate &lt;= $A86 ), 0) )"),0.0)</f>
        <v>0</v>
      </c>
      <c r="L86" s="26">
        <f>IFERROR(__xludf.DUMMYFUNCTION("SUM( FILTER(LogDistance, LogDate &lt;= $A86 ) )"),0.0)</f>
        <v>0</v>
      </c>
      <c r="M86" s="30"/>
    </row>
    <row r="87">
      <c r="A87" s="16"/>
      <c r="B87" s="17" t="str">
        <f t="shared" si="1"/>
        <v/>
      </c>
      <c r="C87" s="29" t="str">
        <f t="shared" si="7"/>
        <v/>
      </c>
      <c r="D87" s="19" t="str">
        <f t="shared" si="5"/>
        <v/>
      </c>
      <c r="E87" s="20"/>
      <c r="F87" s="21" t="str">
        <f t="shared" si="3"/>
        <v/>
      </c>
      <c r="G87" s="22" t="str">
        <f t="shared" si="4"/>
        <v/>
      </c>
      <c r="H87" s="30"/>
      <c r="I87" s="24">
        <f>IFERROR(__xludf.DUMMYFUNCTION("SUM( FILTER(LogDistance, LogDate &gt;= $A87 - WEEKDAY($A87, 3), LogDate &lt;= $A87 ) )"),0.0)</f>
        <v>0</v>
      </c>
      <c r="J87" s="25">
        <f>IFERROR(__xludf.DUMMYFUNCTION("SUM( IFERROR( FILTER(LogDistance, LogDate &gt;= $A87 - (Day($A87) - 1), LogDate &lt;= $A87 ), 0) )"),0.0)</f>
        <v>0</v>
      </c>
      <c r="K87" s="25">
        <f>IFERROR(__xludf.DUMMYFUNCTION("SUM( IFERROR( FILTER(LogDistance, LogDate &gt;= DATE(YEAR($A87),1,1), LogDate &lt;= $A87 ), 0) )"),0.0)</f>
        <v>0</v>
      </c>
      <c r="L87" s="26">
        <f>IFERROR(__xludf.DUMMYFUNCTION("SUM( FILTER(LogDistance, LogDate &lt;= $A87 ) )"),0.0)</f>
        <v>0</v>
      </c>
      <c r="M87" s="30"/>
    </row>
    <row r="88">
      <c r="A88" s="16"/>
      <c r="B88" s="17" t="str">
        <f t="shared" si="1"/>
        <v/>
      </c>
      <c r="C88" s="29" t="str">
        <f t="shared" si="7"/>
        <v/>
      </c>
      <c r="D88" s="19" t="str">
        <f t="shared" si="5"/>
        <v/>
      </c>
      <c r="E88" s="20"/>
      <c r="F88" s="21" t="str">
        <f t="shared" si="3"/>
        <v/>
      </c>
      <c r="G88" s="22" t="str">
        <f t="shared" si="4"/>
        <v/>
      </c>
      <c r="H88" s="30"/>
      <c r="I88" s="24">
        <f>IFERROR(__xludf.DUMMYFUNCTION("SUM( FILTER(LogDistance, LogDate &gt;= $A88 - WEEKDAY($A88, 3), LogDate &lt;= $A88 ) )"),0.0)</f>
        <v>0</v>
      </c>
      <c r="J88" s="25">
        <f>IFERROR(__xludf.DUMMYFUNCTION("SUM( IFERROR( FILTER(LogDistance, LogDate &gt;= $A88 - (Day($A88) - 1), LogDate &lt;= $A88 ), 0) )"),0.0)</f>
        <v>0</v>
      </c>
      <c r="K88" s="25">
        <f>IFERROR(__xludf.DUMMYFUNCTION("SUM( IFERROR( FILTER(LogDistance, LogDate &gt;= DATE(YEAR($A88),1,1), LogDate &lt;= $A88 ), 0) )"),0.0)</f>
        <v>0</v>
      </c>
      <c r="L88" s="26">
        <f>IFERROR(__xludf.DUMMYFUNCTION("SUM( FILTER(LogDistance, LogDate &lt;= $A88 ) )"),0.0)</f>
        <v>0</v>
      </c>
      <c r="M88" s="30"/>
    </row>
    <row r="89">
      <c r="A89" s="16"/>
      <c r="B89" s="17" t="str">
        <f t="shared" si="1"/>
        <v/>
      </c>
      <c r="C89" s="29" t="str">
        <f t="shared" si="7"/>
        <v/>
      </c>
      <c r="D89" s="19" t="str">
        <f t="shared" si="5"/>
        <v/>
      </c>
      <c r="E89" s="20"/>
      <c r="F89" s="21" t="str">
        <f t="shared" si="3"/>
        <v/>
      </c>
      <c r="G89" s="22" t="str">
        <f t="shared" si="4"/>
        <v/>
      </c>
      <c r="H89" s="30"/>
      <c r="I89" s="24">
        <f>IFERROR(__xludf.DUMMYFUNCTION("SUM( FILTER(LogDistance, LogDate &gt;= $A89 - WEEKDAY($A89, 3), LogDate &lt;= $A89 ) )"),0.0)</f>
        <v>0</v>
      </c>
      <c r="J89" s="25">
        <f>IFERROR(__xludf.DUMMYFUNCTION("SUM( IFERROR( FILTER(LogDistance, LogDate &gt;= $A89 - (Day($A89) - 1), LogDate &lt;= $A89 ), 0) )"),0.0)</f>
        <v>0</v>
      </c>
      <c r="K89" s="25">
        <f>IFERROR(__xludf.DUMMYFUNCTION("SUM( IFERROR( FILTER(LogDistance, LogDate &gt;= DATE(YEAR($A89),1,1), LogDate &lt;= $A89 ), 0) )"),0.0)</f>
        <v>0</v>
      </c>
      <c r="L89" s="26">
        <f>IFERROR(__xludf.DUMMYFUNCTION("SUM( FILTER(LogDistance, LogDate &lt;= $A89 ) )"),0.0)</f>
        <v>0</v>
      </c>
      <c r="M89" s="30"/>
    </row>
    <row r="90">
      <c r="A90" s="16"/>
      <c r="B90" s="17" t="str">
        <f t="shared" si="1"/>
        <v/>
      </c>
      <c r="C90" s="29" t="str">
        <f t="shared" si="7"/>
        <v/>
      </c>
      <c r="D90" s="19" t="str">
        <f t="shared" si="5"/>
        <v/>
      </c>
      <c r="E90" s="20"/>
      <c r="F90" s="21" t="str">
        <f t="shared" si="3"/>
        <v/>
      </c>
      <c r="G90" s="22" t="str">
        <f t="shared" si="4"/>
        <v/>
      </c>
      <c r="H90" s="30"/>
      <c r="I90" s="24">
        <f>IFERROR(__xludf.DUMMYFUNCTION("SUM( FILTER(LogDistance, LogDate &gt;= $A90 - WEEKDAY($A90, 3), LogDate &lt;= $A90 ) )"),0.0)</f>
        <v>0</v>
      </c>
      <c r="J90" s="25">
        <f>IFERROR(__xludf.DUMMYFUNCTION("SUM( IFERROR( FILTER(LogDistance, LogDate &gt;= $A90 - (Day($A90) - 1), LogDate &lt;= $A90 ), 0) )"),0.0)</f>
        <v>0</v>
      </c>
      <c r="K90" s="25">
        <f>IFERROR(__xludf.DUMMYFUNCTION("SUM( IFERROR( FILTER(LogDistance, LogDate &gt;= DATE(YEAR($A90),1,1), LogDate &lt;= $A90 ), 0) )"),0.0)</f>
        <v>0</v>
      </c>
      <c r="L90" s="26">
        <f>IFERROR(__xludf.DUMMYFUNCTION("SUM( FILTER(LogDistance, LogDate &lt;= $A90 ) )"),0.0)</f>
        <v>0</v>
      </c>
      <c r="M90" s="30"/>
    </row>
    <row r="91">
      <c r="A91" s="16"/>
      <c r="B91" s="17" t="str">
        <f t="shared" si="1"/>
        <v/>
      </c>
      <c r="C91" s="29" t="str">
        <f t="shared" si="7"/>
        <v/>
      </c>
      <c r="D91" s="19" t="str">
        <f t="shared" si="5"/>
        <v/>
      </c>
      <c r="E91" s="20"/>
      <c r="F91" s="21" t="str">
        <f t="shared" si="3"/>
        <v/>
      </c>
      <c r="G91" s="22" t="str">
        <f t="shared" si="4"/>
        <v/>
      </c>
      <c r="H91" s="30"/>
      <c r="I91" s="24">
        <f>IFERROR(__xludf.DUMMYFUNCTION("SUM( FILTER(LogDistance, LogDate &gt;= $A91 - WEEKDAY($A91, 3), LogDate &lt;= $A91 ) )"),0.0)</f>
        <v>0</v>
      </c>
      <c r="J91" s="25">
        <f>IFERROR(__xludf.DUMMYFUNCTION("SUM( IFERROR( FILTER(LogDistance, LogDate &gt;= $A91 - (Day($A91) - 1), LogDate &lt;= $A91 ), 0) )"),0.0)</f>
        <v>0</v>
      </c>
      <c r="K91" s="25">
        <f>IFERROR(__xludf.DUMMYFUNCTION("SUM( IFERROR( FILTER(LogDistance, LogDate &gt;= DATE(YEAR($A91),1,1), LogDate &lt;= $A91 ), 0) )"),0.0)</f>
        <v>0</v>
      </c>
      <c r="L91" s="26">
        <f>IFERROR(__xludf.DUMMYFUNCTION("SUM( FILTER(LogDistance, LogDate &lt;= $A91 ) )"),0.0)</f>
        <v>0</v>
      </c>
      <c r="M91" s="30"/>
    </row>
    <row r="92">
      <c r="A92" s="16"/>
      <c r="B92" s="17" t="str">
        <f t="shared" si="1"/>
        <v/>
      </c>
      <c r="C92" s="29" t="str">
        <f t="shared" si="7"/>
        <v/>
      </c>
      <c r="D92" s="19" t="str">
        <f t="shared" si="5"/>
        <v/>
      </c>
      <c r="E92" s="20"/>
      <c r="F92" s="21" t="str">
        <f t="shared" si="3"/>
        <v/>
      </c>
      <c r="G92" s="22" t="str">
        <f t="shared" si="4"/>
        <v/>
      </c>
      <c r="H92" s="30"/>
      <c r="I92" s="24">
        <f>IFERROR(__xludf.DUMMYFUNCTION("SUM( FILTER(LogDistance, LogDate &gt;= $A92 - WEEKDAY($A92, 3), LogDate &lt;= $A92 ) )"),0.0)</f>
        <v>0</v>
      </c>
      <c r="J92" s="25">
        <f>IFERROR(__xludf.DUMMYFUNCTION("SUM( IFERROR( FILTER(LogDistance, LogDate &gt;= $A92 - (Day($A92) - 1), LogDate &lt;= $A92 ), 0) )"),0.0)</f>
        <v>0</v>
      </c>
      <c r="K92" s="25">
        <f>IFERROR(__xludf.DUMMYFUNCTION("SUM( IFERROR( FILTER(LogDistance, LogDate &gt;= DATE(YEAR($A92),1,1), LogDate &lt;= $A92 ), 0) )"),0.0)</f>
        <v>0</v>
      </c>
      <c r="L92" s="26">
        <f>IFERROR(__xludf.DUMMYFUNCTION("SUM( FILTER(LogDistance, LogDate &lt;= $A92 ) )"),0.0)</f>
        <v>0</v>
      </c>
      <c r="M92" s="30"/>
    </row>
    <row r="93">
      <c r="A93" s="16"/>
      <c r="B93" s="17" t="str">
        <f t="shared" si="1"/>
        <v/>
      </c>
      <c r="C93" s="29" t="str">
        <f t="shared" si="7"/>
        <v/>
      </c>
      <c r="D93" s="19" t="str">
        <f t="shared" si="5"/>
        <v/>
      </c>
      <c r="E93" s="20"/>
      <c r="F93" s="21" t="str">
        <f t="shared" si="3"/>
        <v/>
      </c>
      <c r="G93" s="22" t="str">
        <f t="shared" si="4"/>
        <v/>
      </c>
      <c r="H93" s="30"/>
      <c r="I93" s="24">
        <f>IFERROR(__xludf.DUMMYFUNCTION("SUM( FILTER(LogDistance, LogDate &gt;= $A93 - WEEKDAY($A93, 3), LogDate &lt;= $A93 ) )"),0.0)</f>
        <v>0</v>
      </c>
      <c r="J93" s="25">
        <f>IFERROR(__xludf.DUMMYFUNCTION("SUM( IFERROR( FILTER(LogDistance, LogDate &gt;= $A93 - (Day($A93) - 1), LogDate &lt;= $A93 ), 0) )"),0.0)</f>
        <v>0</v>
      </c>
      <c r="K93" s="25">
        <f>IFERROR(__xludf.DUMMYFUNCTION("SUM( IFERROR( FILTER(LogDistance, LogDate &gt;= DATE(YEAR($A93),1,1), LogDate &lt;= $A93 ), 0) )"),0.0)</f>
        <v>0</v>
      </c>
      <c r="L93" s="26">
        <f>IFERROR(__xludf.DUMMYFUNCTION("SUM( FILTER(LogDistance, LogDate &lt;= $A93 ) )"),0.0)</f>
        <v>0</v>
      </c>
      <c r="M93" s="30"/>
    </row>
    <row r="94">
      <c r="A94" s="16"/>
      <c r="B94" s="17" t="str">
        <f t="shared" si="1"/>
        <v/>
      </c>
      <c r="C94" s="29" t="str">
        <f t="shared" si="7"/>
        <v/>
      </c>
      <c r="D94" s="19" t="str">
        <f t="shared" si="5"/>
        <v/>
      </c>
      <c r="E94" s="20"/>
      <c r="F94" s="21" t="str">
        <f t="shared" si="3"/>
        <v/>
      </c>
      <c r="G94" s="22" t="str">
        <f t="shared" si="4"/>
        <v/>
      </c>
      <c r="H94" s="30"/>
      <c r="I94" s="24">
        <f>IFERROR(__xludf.DUMMYFUNCTION("SUM( FILTER(LogDistance, LogDate &gt;= $A94 - WEEKDAY($A94, 3), LogDate &lt;= $A94 ) )"),0.0)</f>
        <v>0</v>
      </c>
      <c r="J94" s="25">
        <f>IFERROR(__xludf.DUMMYFUNCTION("SUM( IFERROR( FILTER(LogDistance, LogDate &gt;= $A94 - (Day($A94) - 1), LogDate &lt;= $A94 ), 0) )"),0.0)</f>
        <v>0</v>
      </c>
      <c r="K94" s="25">
        <f>IFERROR(__xludf.DUMMYFUNCTION("SUM( IFERROR( FILTER(LogDistance, LogDate &gt;= DATE(YEAR($A94),1,1), LogDate &lt;= $A94 ), 0) )"),0.0)</f>
        <v>0</v>
      </c>
      <c r="L94" s="26">
        <f>IFERROR(__xludf.DUMMYFUNCTION("SUM( FILTER(LogDistance, LogDate &lt;= $A94 ) )"),0.0)</f>
        <v>0</v>
      </c>
      <c r="M94" s="30"/>
    </row>
    <row r="95">
      <c r="A95" s="16"/>
      <c r="B95" s="17" t="str">
        <f t="shared" si="1"/>
        <v/>
      </c>
      <c r="C95" s="29" t="str">
        <f t="shared" si="7"/>
        <v/>
      </c>
      <c r="D95" s="19" t="str">
        <f t="shared" si="5"/>
        <v/>
      </c>
      <c r="E95" s="20"/>
      <c r="F95" s="21" t="str">
        <f t="shared" si="3"/>
        <v/>
      </c>
      <c r="G95" s="22" t="str">
        <f t="shared" si="4"/>
        <v/>
      </c>
      <c r="H95" s="30"/>
      <c r="I95" s="24">
        <f>IFERROR(__xludf.DUMMYFUNCTION("SUM( FILTER(LogDistance, LogDate &gt;= $A95 - WEEKDAY($A95, 3), LogDate &lt;= $A95 ) )"),0.0)</f>
        <v>0</v>
      </c>
      <c r="J95" s="25">
        <f>IFERROR(__xludf.DUMMYFUNCTION("SUM( IFERROR( FILTER(LogDistance, LogDate &gt;= $A95 - (Day($A95) - 1), LogDate &lt;= $A95 ), 0) )"),0.0)</f>
        <v>0</v>
      </c>
      <c r="K95" s="25">
        <f>IFERROR(__xludf.DUMMYFUNCTION("SUM( IFERROR( FILTER(LogDistance, LogDate &gt;= DATE(YEAR($A95),1,1), LogDate &lt;= $A95 ), 0) )"),0.0)</f>
        <v>0</v>
      </c>
      <c r="L95" s="26">
        <f>IFERROR(__xludf.DUMMYFUNCTION("SUM( FILTER(LogDistance, LogDate &lt;= $A95 ) )"),0.0)</f>
        <v>0</v>
      </c>
      <c r="M95" s="30"/>
    </row>
    <row r="96">
      <c r="A96" s="16"/>
      <c r="B96" s="17" t="str">
        <f t="shared" si="1"/>
        <v/>
      </c>
      <c r="C96" s="29" t="str">
        <f t="shared" si="7"/>
        <v/>
      </c>
      <c r="D96" s="19" t="str">
        <f t="shared" si="5"/>
        <v/>
      </c>
      <c r="E96" s="20"/>
      <c r="F96" s="21" t="str">
        <f t="shared" si="3"/>
        <v/>
      </c>
      <c r="G96" s="22" t="str">
        <f t="shared" si="4"/>
        <v/>
      </c>
      <c r="H96" s="30"/>
      <c r="I96" s="24">
        <f>IFERROR(__xludf.DUMMYFUNCTION("SUM( FILTER(LogDistance, LogDate &gt;= $A96 - WEEKDAY($A96, 3), LogDate &lt;= $A96 ) )"),0.0)</f>
        <v>0</v>
      </c>
      <c r="J96" s="25">
        <f>IFERROR(__xludf.DUMMYFUNCTION("SUM( IFERROR( FILTER(LogDistance, LogDate &gt;= $A96 - (Day($A96) - 1), LogDate &lt;= $A96 ), 0) )"),0.0)</f>
        <v>0</v>
      </c>
      <c r="K96" s="25">
        <f>IFERROR(__xludf.DUMMYFUNCTION("SUM( IFERROR( FILTER(LogDistance, LogDate &gt;= DATE(YEAR($A96),1,1), LogDate &lt;= $A96 ), 0) )"),0.0)</f>
        <v>0</v>
      </c>
      <c r="L96" s="26">
        <f>IFERROR(__xludf.DUMMYFUNCTION("SUM( FILTER(LogDistance, LogDate &lt;= $A96 ) )"),0.0)</f>
        <v>0</v>
      </c>
      <c r="M96" s="30"/>
    </row>
    <row r="97">
      <c r="A97" s="16"/>
      <c r="B97" s="17" t="str">
        <f t="shared" si="1"/>
        <v/>
      </c>
      <c r="C97" s="29" t="str">
        <f t="shared" si="7"/>
        <v/>
      </c>
      <c r="D97" s="19" t="str">
        <f t="shared" si="5"/>
        <v/>
      </c>
      <c r="E97" s="20"/>
      <c r="F97" s="21" t="str">
        <f t="shared" si="3"/>
        <v/>
      </c>
      <c r="G97" s="22" t="str">
        <f t="shared" si="4"/>
        <v/>
      </c>
      <c r="H97" s="30"/>
      <c r="I97" s="24">
        <f>IFERROR(__xludf.DUMMYFUNCTION("SUM( FILTER(LogDistance, LogDate &gt;= $A97 - WEEKDAY($A97, 3), LogDate &lt;= $A97 ) )"),0.0)</f>
        <v>0</v>
      </c>
      <c r="J97" s="25">
        <f>IFERROR(__xludf.DUMMYFUNCTION("SUM( IFERROR( FILTER(LogDistance, LogDate &gt;= $A97 - (Day($A97) - 1), LogDate &lt;= $A97 ), 0) )"),0.0)</f>
        <v>0</v>
      </c>
      <c r="K97" s="25">
        <f>IFERROR(__xludf.DUMMYFUNCTION("SUM( IFERROR( FILTER(LogDistance, LogDate &gt;= DATE(YEAR($A97),1,1), LogDate &lt;= $A97 ), 0) )"),0.0)</f>
        <v>0</v>
      </c>
      <c r="L97" s="26">
        <f>IFERROR(__xludf.DUMMYFUNCTION("SUM( FILTER(LogDistance, LogDate &lt;= $A97 ) )"),0.0)</f>
        <v>0</v>
      </c>
      <c r="M97" s="30"/>
    </row>
    <row r="98">
      <c r="A98" s="16"/>
      <c r="B98" s="17" t="str">
        <f t="shared" si="1"/>
        <v/>
      </c>
      <c r="C98" s="29" t="str">
        <f t="shared" si="7"/>
        <v/>
      </c>
      <c r="D98" s="19" t="str">
        <f t="shared" si="5"/>
        <v/>
      </c>
      <c r="E98" s="20"/>
      <c r="F98" s="21" t="str">
        <f t="shared" si="3"/>
        <v/>
      </c>
      <c r="G98" s="22" t="str">
        <f t="shared" si="4"/>
        <v/>
      </c>
      <c r="H98" s="30"/>
      <c r="I98" s="24">
        <f>IFERROR(__xludf.DUMMYFUNCTION("SUM( FILTER(LogDistance, LogDate &gt;= $A98 - WEEKDAY($A98, 3), LogDate &lt;= $A98 ) )"),0.0)</f>
        <v>0</v>
      </c>
      <c r="J98" s="25">
        <f>IFERROR(__xludf.DUMMYFUNCTION("SUM( IFERROR( FILTER(LogDistance, LogDate &gt;= $A98 - (Day($A98) - 1), LogDate &lt;= $A98 ), 0) )"),0.0)</f>
        <v>0</v>
      </c>
      <c r="K98" s="25">
        <f>IFERROR(__xludf.DUMMYFUNCTION("SUM( IFERROR( FILTER(LogDistance, LogDate &gt;= DATE(YEAR($A98),1,1), LogDate &lt;= $A98 ), 0) )"),0.0)</f>
        <v>0</v>
      </c>
      <c r="L98" s="26">
        <f>IFERROR(__xludf.DUMMYFUNCTION("SUM( FILTER(LogDistance, LogDate &lt;= $A98 ) )"),0.0)</f>
        <v>0</v>
      </c>
      <c r="M98" s="30"/>
    </row>
    <row r="99">
      <c r="A99" s="16"/>
      <c r="B99" s="17" t="str">
        <f t="shared" si="1"/>
        <v/>
      </c>
      <c r="C99" s="29" t="str">
        <f t="shared" si="7"/>
        <v/>
      </c>
      <c r="D99" s="19" t="str">
        <f t="shared" si="5"/>
        <v/>
      </c>
      <c r="E99" s="20"/>
      <c r="F99" s="21" t="str">
        <f t="shared" si="3"/>
        <v/>
      </c>
      <c r="G99" s="22" t="str">
        <f t="shared" si="4"/>
        <v/>
      </c>
      <c r="H99" s="30"/>
      <c r="I99" s="24">
        <f>IFERROR(__xludf.DUMMYFUNCTION("SUM( FILTER(LogDistance, LogDate &gt;= $A99 - WEEKDAY($A99, 3), LogDate &lt;= $A99 ) )"),0.0)</f>
        <v>0</v>
      </c>
      <c r="J99" s="25">
        <f>IFERROR(__xludf.DUMMYFUNCTION("SUM( IFERROR( FILTER(LogDistance, LogDate &gt;= $A99 - (Day($A99) - 1), LogDate &lt;= $A99 ), 0) )"),0.0)</f>
        <v>0</v>
      </c>
      <c r="K99" s="25">
        <f>IFERROR(__xludf.DUMMYFUNCTION("SUM( IFERROR( FILTER(LogDistance, LogDate &gt;= DATE(YEAR($A99),1,1), LogDate &lt;= $A99 ), 0) )"),0.0)</f>
        <v>0</v>
      </c>
      <c r="L99" s="26">
        <f>IFERROR(__xludf.DUMMYFUNCTION("SUM( FILTER(LogDistance, LogDate &lt;= $A99 ) )"),0.0)</f>
        <v>0</v>
      </c>
      <c r="M99" s="30"/>
    </row>
    <row r="100">
      <c r="A100" s="16"/>
      <c r="B100" s="17" t="str">
        <f t="shared" si="1"/>
        <v/>
      </c>
      <c r="C100" s="29" t="str">
        <f t="shared" si="7"/>
        <v/>
      </c>
      <c r="D100" s="19" t="str">
        <f t="shared" si="5"/>
        <v/>
      </c>
      <c r="E100" s="20"/>
      <c r="F100" s="21" t="str">
        <f t="shared" si="3"/>
        <v/>
      </c>
      <c r="G100" s="22" t="str">
        <f t="shared" si="4"/>
        <v/>
      </c>
      <c r="H100" s="30"/>
      <c r="I100" s="24">
        <f>IFERROR(__xludf.DUMMYFUNCTION("SUM( FILTER(LogDistance, LogDate &gt;= $A100 - WEEKDAY($A100, 3), LogDate &lt;= $A100 ) )"),0.0)</f>
        <v>0</v>
      </c>
      <c r="J100" s="25">
        <f>IFERROR(__xludf.DUMMYFUNCTION("SUM( IFERROR( FILTER(LogDistance, LogDate &gt;= $A100 - (Day($A100) - 1), LogDate &lt;= $A100 ), 0) )"),0.0)</f>
        <v>0</v>
      </c>
      <c r="K100" s="25">
        <f>IFERROR(__xludf.DUMMYFUNCTION("SUM( IFERROR( FILTER(LogDistance, LogDate &gt;= DATE(YEAR($A100),1,1), LogDate &lt;= $A100 ), 0) )"),0.0)</f>
        <v>0</v>
      </c>
      <c r="L100" s="26">
        <f>IFERROR(__xludf.DUMMYFUNCTION("SUM( FILTER(LogDistance, LogDate &lt;= $A100 ) )"),0.0)</f>
        <v>0</v>
      </c>
      <c r="M100" s="30"/>
    </row>
    <row r="101">
      <c r="A101" s="16"/>
      <c r="B101" s="17" t="str">
        <f t="shared" si="1"/>
        <v/>
      </c>
      <c r="C101" s="29" t="str">
        <f t="shared" si="7"/>
        <v/>
      </c>
      <c r="D101" s="19" t="str">
        <f t="shared" si="5"/>
        <v/>
      </c>
      <c r="E101" s="20"/>
      <c r="F101" s="21" t="str">
        <f t="shared" si="3"/>
        <v/>
      </c>
      <c r="G101" s="22" t="str">
        <f t="shared" si="4"/>
        <v/>
      </c>
      <c r="H101" s="30"/>
      <c r="I101" s="24">
        <f>IFERROR(__xludf.DUMMYFUNCTION("SUM( FILTER(LogDistance, LogDate &gt;= $A101 - WEEKDAY($A101, 3), LogDate &lt;= $A101 ) )"),0.0)</f>
        <v>0</v>
      </c>
      <c r="J101" s="25">
        <f>IFERROR(__xludf.DUMMYFUNCTION("SUM( IFERROR( FILTER(LogDistance, LogDate &gt;= $A101 - (Day($A101) - 1), LogDate &lt;= $A101 ), 0) )"),0.0)</f>
        <v>0</v>
      </c>
      <c r="K101" s="25">
        <f>IFERROR(__xludf.DUMMYFUNCTION("SUM( IFERROR( FILTER(LogDistance, LogDate &gt;= DATE(YEAR($A101),1,1), LogDate &lt;= $A101 ), 0) )"),0.0)</f>
        <v>0</v>
      </c>
      <c r="L101" s="26">
        <f>IFERROR(__xludf.DUMMYFUNCTION("SUM( FILTER(LogDistance, LogDate &lt;= $A101 ) )"),0.0)</f>
        <v>0</v>
      </c>
      <c r="M101" s="30"/>
    </row>
    <row r="102">
      <c r="A102" s="16"/>
      <c r="B102" s="17" t="str">
        <f t="shared" si="1"/>
        <v/>
      </c>
      <c r="C102" s="29" t="str">
        <f t="shared" si="7"/>
        <v/>
      </c>
      <c r="D102" s="19" t="str">
        <f t="shared" si="5"/>
        <v/>
      </c>
      <c r="E102" s="20"/>
      <c r="F102" s="21" t="str">
        <f t="shared" si="3"/>
        <v/>
      </c>
      <c r="G102" s="22" t="str">
        <f t="shared" si="4"/>
        <v/>
      </c>
      <c r="H102" s="30"/>
      <c r="I102" s="24">
        <f>IFERROR(__xludf.DUMMYFUNCTION("SUM( FILTER(LogDistance, LogDate &gt;= $A102 - WEEKDAY($A102, 3), LogDate &lt;= $A102 ) )"),0.0)</f>
        <v>0</v>
      </c>
      <c r="J102" s="25">
        <f>IFERROR(__xludf.DUMMYFUNCTION("SUM( IFERROR( FILTER(LogDistance, LogDate &gt;= $A102 - (Day($A102) - 1), LogDate &lt;= $A102 ), 0) )"),0.0)</f>
        <v>0</v>
      </c>
      <c r="K102" s="25">
        <f>IFERROR(__xludf.DUMMYFUNCTION("SUM( IFERROR( FILTER(LogDistance, LogDate &gt;= DATE(YEAR($A102),1,1), LogDate &lt;= $A102 ), 0) )"),0.0)</f>
        <v>0</v>
      </c>
      <c r="L102" s="26">
        <f>IFERROR(__xludf.DUMMYFUNCTION("SUM( FILTER(LogDistance, LogDate &lt;= $A102 ) )"),0.0)</f>
        <v>0</v>
      </c>
      <c r="M102" s="30"/>
    </row>
    <row r="103">
      <c r="A103" s="16"/>
      <c r="B103" s="17" t="str">
        <f t="shared" si="1"/>
        <v/>
      </c>
      <c r="C103" s="29" t="str">
        <f t="shared" si="7"/>
        <v/>
      </c>
      <c r="D103" s="19" t="str">
        <f t="shared" si="5"/>
        <v/>
      </c>
      <c r="E103" s="20"/>
      <c r="F103" s="21" t="str">
        <f t="shared" si="3"/>
        <v/>
      </c>
      <c r="G103" s="22" t="str">
        <f t="shared" si="4"/>
        <v/>
      </c>
      <c r="H103" s="30"/>
      <c r="I103" s="24">
        <f>IFERROR(__xludf.DUMMYFUNCTION("SUM( FILTER(LogDistance, LogDate &gt;= $A103 - WEEKDAY($A103, 3), LogDate &lt;= $A103 ) )"),0.0)</f>
        <v>0</v>
      </c>
      <c r="J103" s="25">
        <f>IFERROR(__xludf.DUMMYFUNCTION("SUM( IFERROR( FILTER(LogDistance, LogDate &gt;= $A103 - (Day($A103) - 1), LogDate &lt;= $A103 ), 0) )"),0.0)</f>
        <v>0</v>
      </c>
      <c r="K103" s="25">
        <f>IFERROR(__xludf.DUMMYFUNCTION("SUM( IFERROR( FILTER(LogDistance, LogDate &gt;= DATE(YEAR($A103),1,1), LogDate &lt;= $A103 ), 0) )"),0.0)</f>
        <v>0</v>
      </c>
      <c r="L103" s="26">
        <f>IFERROR(__xludf.DUMMYFUNCTION("SUM( FILTER(LogDistance, LogDate &lt;= $A103 ) )"),0.0)</f>
        <v>0</v>
      </c>
      <c r="M103" s="30"/>
    </row>
    <row r="104">
      <c r="A104" s="16"/>
      <c r="B104" s="17" t="str">
        <f t="shared" si="1"/>
        <v/>
      </c>
      <c r="C104" s="29" t="str">
        <f t="shared" si="7"/>
        <v/>
      </c>
      <c r="D104" s="19" t="str">
        <f t="shared" si="5"/>
        <v/>
      </c>
      <c r="E104" s="20"/>
      <c r="F104" s="21" t="str">
        <f t="shared" si="3"/>
        <v/>
      </c>
      <c r="G104" s="22" t="str">
        <f t="shared" si="4"/>
        <v/>
      </c>
      <c r="H104" s="30"/>
      <c r="I104" s="24">
        <f>IFERROR(__xludf.DUMMYFUNCTION("SUM( FILTER(LogDistance, LogDate &gt;= $A104 - WEEKDAY($A104, 3), LogDate &lt;= $A104 ) )"),0.0)</f>
        <v>0</v>
      </c>
      <c r="J104" s="25">
        <f>IFERROR(__xludf.DUMMYFUNCTION("SUM( IFERROR( FILTER(LogDistance, LogDate &gt;= $A104 - (Day($A104) - 1), LogDate &lt;= $A104 ), 0) )"),0.0)</f>
        <v>0</v>
      </c>
      <c r="K104" s="25">
        <f>IFERROR(__xludf.DUMMYFUNCTION("SUM( IFERROR( FILTER(LogDistance, LogDate &gt;= DATE(YEAR($A104),1,1), LogDate &lt;= $A104 ), 0) )"),0.0)</f>
        <v>0</v>
      </c>
      <c r="L104" s="26">
        <f>IFERROR(__xludf.DUMMYFUNCTION("SUM( FILTER(LogDistance, LogDate &lt;= $A104 ) )"),0.0)</f>
        <v>0</v>
      </c>
      <c r="M104" s="30"/>
    </row>
    <row r="105">
      <c r="A105" s="16"/>
      <c r="B105" s="17" t="str">
        <f t="shared" si="1"/>
        <v/>
      </c>
      <c r="C105" s="29" t="str">
        <f t="shared" si="7"/>
        <v/>
      </c>
      <c r="D105" s="19" t="str">
        <f t="shared" si="5"/>
        <v/>
      </c>
      <c r="E105" s="20"/>
      <c r="F105" s="21" t="str">
        <f t="shared" si="3"/>
        <v/>
      </c>
      <c r="G105" s="22" t="str">
        <f t="shared" si="4"/>
        <v/>
      </c>
      <c r="H105" s="30"/>
      <c r="I105" s="24">
        <f>IFERROR(__xludf.DUMMYFUNCTION("SUM( FILTER(LogDistance, LogDate &gt;= $A105 - WEEKDAY($A105, 3), LogDate &lt;= $A105 ) )"),0.0)</f>
        <v>0</v>
      </c>
      <c r="J105" s="25">
        <f>IFERROR(__xludf.DUMMYFUNCTION("SUM( IFERROR( FILTER(LogDistance, LogDate &gt;= $A105 - (Day($A105) - 1), LogDate &lt;= $A105 ), 0) )"),0.0)</f>
        <v>0</v>
      </c>
      <c r="K105" s="25">
        <f>IFERROR(__xludf.DUMMYFUNCTION("SUM( IFERROR( FILTER(LogDistance, LogDate &gt;= DATE(YEAR($A105),1,1), LogDate &lt;= $A105 ), 0) )"),0.0)</f>
        <v>0</v>
      </c>
      <c r="L105" s="26">
        <f>IFERROR(__xludf.DUMMYFUNCTION("SUM( FILTER(LogDistance, LogDate &lt;= $A105 ) )"),0.0)</f>
        <v>0</v>
      </c>
      <c r="M105" s="30"/>
    </row>
    <row r="106">
      <c r="A106" s="16"/>
      <c r="B106" s="17" t="str">
        <f t="shared" si="1"/>
        <v/>
      </c>
      <c r="C106" s="29" t="str">
        <f t="shared" si="7"/>
        <v/>
      </c>
      <c r="D106" s="19" t="str">
        <f t="shared" si="5"/>
        <v/>
      </c>
      <c r="E106" s="20"/>
      <c r="F106" s="21" t="str">
        <f t="shared" si="3"/>
        <v/>
      </c>
      <c r="G106" s="22" t="str">
        <f t="shared" si="4"/>
        <v/>
      </c>
      <c r="H106" s="30"/>
      <c r="I106" s="24">
        <f>IFERROR(__xludf.DUMMYFUNCTION("SUM( FILTER(LogDistance, LogDate &gt;= $A106 - WEEKDAY($A106, 3), LogDate &lt;= $A106 ) )"),0.0)</f>
        <v>0</v>
      </c>
      <c r="J106" s="25">
        <f>IFERROR(__xludf.DUMMYFUNCTION("SUM( IFERROR( FILTER(LogDistance, LogDate &gt;= $A106 - (Day($A106) - 1), LogDate &lt;= $A106 ), 0) )"),0.0)</f>
        <v>0</v>
      </c>
      <c r="K106" s="25">
        <f>IFERROR(__xludf.DUMMYFUNCTION("SUM( IFERROR( FILTER(LogDistance, LogDate &gt;= DATE(YEAR($A106),1,1), LogDate &lt;= $A106 ), 0) )"),0.0)</f>
        <v>0</v>
      </c>
      <c r="L106" s="26">
        <f>IFERROR(__xludf.DUMMYFUNCTION("SUM( FILTER(LogDistance, LogDate &lt;= $A106 ) )"),0.0)</f>
        <v>0</v>
      </c>
      <c r="M106" s="30"/>
    </row>
    <row r="107">
      <c r="A107" s="16"/>
      <c r="B107" s="17" t="str">
        <f t="shared" si="1"/>
        <v/>
      </c>
      <c r="C107" s="29" t="str">
        <f t="shared" si="7"/>
        <v/>
      </c>
      <c r="D107" s="19" t="str">
        <f t="shared" si="5"/>
        <v/>
      </c>
      <c r="E107" s="20"/>
      <c r="F107" s="21" t="str">
        <f t="shared" si="3"/>
        <v/>
      </c>
      <c r="G107" s="22" t="str">
        <f t="shared" si="4"/>
        <v/>
      </c>
      <c r="H107" s="30"/>
      <c r="I107" s="24">
        <f>IFERROR(__xludf.DUMMYFUNCTION("SUM( FILTER(LogDistance, LogDate &gt;= $A107 - WEEKDAY($A107, 3), LogDate &lt;= $A107 ) )"),0.0)</f>
        <v>0</v>
      </c>
      <c r="J107" s="25">
        <f>IFERROR(__xludf.DUMMYFUNCTION("SUM( IFERROR( FILTER(LogDistance, LogDate &gt;= $A107 - (Day($A107) - 1), LogDate &lt;= $A107 ), 0) )"),0.0)</f>
        <v>0</v>
      </c>
      <c r="K107" s="25">
        <f>IFERROR(__xludf.DUMMYFUNCTION("SUM( IFERROR( FILTER(LogDistance, LogDate &gt;= DATE(YEAR($A107),1,1), LogDate &lt;= $A107 ), 0) )"),0.0)</f>
        <v>0</v>
      </c>
      <c r="L107" s="26">
        <f>IFERROR(__xludf.DUMMYFUNCTION("SUM( FILTER(LogDistance, LogDate &lt;= $A107 ) )"),0.0)</f>
        <v>0</v>
      </c>
      <c r="M107" s="30"/>
    </row>
    <row r="108">
      <c r="A108" s="16"/>
      <c r="B108" s="17" t="str">
        <f t="shared" si="1"/>
        <v/>
      </c>
      <c r="C108" s="29" t="str">
        <f t="shared" si="7"/>
        <v/>
      </c>
      <c r="D108" s="19" t="str">
        <f t="shared" si="5"/>
        <v/>
      </c>
      <c r="E108" s="20"/>
      <c r="F108" s="21" t="str">
        <f t="shared" si="3"/>
        <v/>
      </c>
      <c r="G108" s="22" t="str">
        <f t="shared" si="4"/>
        <v/>
      </c>
      <c r="H108" s="30"/>
      <c r="I108" s="24">
        <f>IFERROR(__xludf.DUMMYFUNCTION("SUM( FILTER(LogDistance, LogDate &gt;= $A108 - WEEKDAY($A108, 3), LogDate &lt;= $A108 ) )"),0.0)</f>
        <v>0</v>
      </c>
      <c r="J108" s="25">
        <f>IFERROR(__xludf.DUMMYFUNCTION("SUM( IFERROR( FILTER(LogDistance, LogDate &gt;= $A108 - (Day($A108) - 1), LogDate &lt;= $A108 ), 0) )"),0.0)</f>
        <v>0</v>
      </c>
      <c r="K108" s="25">
        <f>IFERROR(__xludf.DUMMYFUNCTION("SUM( IFERROR( FILTER(LogDistance, LogDate &gt;= DATE(YEAR($A108),1,1), LogDate &lt;= $A108 ), 0) )"),0.0)</f>
        <v>0</v>
      </c>
      <c r="L108" s="26">
        <f>IFERROR(__xludf.DUMMYFUNCTION("SUM( FILTER(LogDistance, LogDate &lt;= $A108 ) )"),0.0)</f>
        <v>0</v>
      </c>
      <c r="M108" s="30"/>
    </row>
    <row r="109">
      <c r="A109" s="16"/>
      <c r="B109" s="17" t="str">
        <f t="shared" si="1"/>
        <v/>
      </c>
      <c r="C109" s="29" t="str">
        <f t="shared" si="7"/>
        <v/>
      </c>
      <c r="D109" s="19" t="str">
        <f t="shared" si="5"/>
        <v/>
      </c>
      <c r="E109" s="20"/>
      <c r="F109" s="21" t="str">
        <f t="shared" si="3"/>
        <v/>
      </c>
      <c r="G109" s="22" t="str">
        <f t="shared" si="4"/>
        <v/>
      </c>
      <c r="H109" s="30"/>
      <c r="I109" s="24">
        <f>IFERROR(__xludf.DUMMYFUNCTION("SUM( FILTER(LogDistance, LogDate &gt;= $A109 - WEEKDAY($A109, 3), LogDate &lt;= $A109 ) )"),0.0)</f>
        <v>0</v>
      </c>
      <c r="J109" s="25">
        <f>IFERROR(__xludf.DUMMYFUNCTION("SUM( IFERROR( FILTER(LogDistance, LogDate &gt;= $A109 - (Day($A109) - 1), LogDate &lt;= $A109 ), 0) )"),0.0)</f>
        <v>0</v>
      </c>
      <c r="K109" s="25">
        <f>IFERROR(__xludf.DUMMYFUNCTION("SUM( IFERROR( FILTER(LogDistance, LogDate &gt;= DATE(YEAR($A109),1,1), LogDate &lt;= $A109 ), 0) )"),0.0)</f>
        <v>0</v>
      </c>
      <c r="L109" s="26">
        <f>IFERROR(__xludf.DUMMYFUNCTION("SUM( FILTER(LogDistance, LogDate &lt;= $A109 ) )"),0.0)</f>
        <v>0</v>
      </c>
      <c r="M109" s="30"/>
    </row>
    <row r="110">
      <c r="A110" s="16"/>
      <c r="B110" s="17" t="str">
        <f t="shared" si="1"/>
        <v/>
      </c>
      <c r="C110" s="29" t="str">
        <f t="shared" si="7"/>
        <v/>
      </c>
      <c r="D110" s="19" t="str">
        <f t="shared" si="5"/>
        <v/>
      </c>
      <c r="E110" s="20"/>
      <c r="F110" s="21" t="str">
        <f t="shared" si="3"/>
        <v/>
      </c>
      <c r="G110" s="22" t="str">
        <f t="shared" si="4"/>
        <v/>
      </c>
      <c r="H110" s="30"/>
      <c r="I110" s="24">
        <f>IFERROR(__xludf.DUMMYFUNCTION("SUM( FILTER(LogDistance, LogDate &gt;= $A110 - WEEKDAY($A110, 3), LogDate &lt;= $A110 ) )"),0.0)</f>
        <v>0</v>
      </c>
      <c r="J110" s="25">
        <f>IFERROR(__xludf.DUMMYFUNCTION("SUM( IFERROR( FILTER(LogDistance, LogDate &gt;= $A110 - (Day($A110) - 1), LogDate &lt;= $A110 ), 0) )"),0.0)</f>
        <v>0</v>
      </c>
      <c r="K110" s="25">
        <f>IFERROR(__xludf.DUMMYFUNCTION("SUM( IFERROR( FILTER(LogDistance, LogDate &gt;= DATE(YEAR($A110),1,1), LogDate &lt;= $A110 ), 0) )"),0.0)</f>
        <v>0</v>
      </c>
      <c r="L110" s="26">
        <f>IFERROR(__xludf.DUMMYFUNCTION("SUM( FILTER(LogDistance, LogDate &lt;= $A110 ) )"),0.0)</f>
        <v>0</v>
      </c>
      <c r="M110" s="30"/>
    </row>
    <row r="111">
      <c r="A111" s="16"/>
      <c r="B111" s="17" t="str">
        <f t="shared" si="1"/>
        <v/>
      </c>
      <c r="C111" s="29" t="str">
        <f t="shared" si="7"/>
        <v/>
      </c>
      <c r="D111" s="19" t="str">
        <f t="shared" si="5"/>
        <v/>
      </c>
      <c r="E111" s="20"/>
      <c r="F111" s="21" t="str">
        <f t="shared" si="3"/>
        <v/>
      </c>
      <c r="G111" s="22" t="str">
        <f t="shared" si="4"/>
        <v/>
      </c>
      <c r="H111" s="30"/>
      <c r="I111" s="24">
        <f>IFERROR(__xludf.DUMMYFUNCTION("SUM( FILTER(LogDistance, LogDate &gt;= $A111 - WEEKDAY($A111, 3), LogDate &lt;= $A111 ) )"),0.0)</f>
        <v>0</v>
      </c>
      <c r="J111" s="25">
        <f>IFERROR(__xludf.DUMMYFUNCTION("SUM( IFERROR( FILTER(LogDistance, LogDate &gt;= $A111 - (Day($A111) - 1), LogDate &lt;= $A111 ), 0) )"),0.0)</f>
        <v>0</v>
      </c>
      <c r="K111" s="25">
        <f>IFERROR(__xludf.DUMMYFUNCTION("SUM( IFERROR( FILTER(LogDistance, LogDate &gt;= DATE(YEAR($A111),1,1), LogDate &lt;= $A111 ), 0) )"),0.0)</f>
        <v>0</v>
      </c>
      <c r="L111" s="26">
        <f>IFERROR(__xludf.DUMMYFUNCTION("SUM( FILTER(LogDistance, LogDate &lt;= $A111 ) )"),0.0)</f>
        <v>0</v>
      </c>
      <c r="M111" s="30"/>
    </row>
    <row r="112">
      <c r="A112" s="16"/>
      <c r="B112" s="17" t="str">
        <f t="shared" si="1"/>
        <v/>
      </c>
      <c r="C112" s="29" t="str">
        <f t="shared" si="7"/>
        <v/>
      </c>
      <c r="D112" s="19" t="str">
        <f t="shared" si="5"/>
        <v/>
      </c>
      <c r="E112" s="20"/>
      <c r="F112" s="21" t="str">
        <f t="shared" si="3"/>
        <v/>
      </c>
      <c r="G112" s="22" t="str">
        <f t="shared" si="4"/>
        <v/>
      </c>
      <c r="H112" s="30"/>
      <c r="I112" s="24">
        <f>IFERROR(__xludf.DUMMYFUNCTION("SUM( FILTER(LogDistance, LogDate &gt;= $A112 - WEEKDAY($A112, 3), LogDate &lt;= $A112 ) )"),0.0)</f>
        <v>0</v>
      </c>
      <c r="J112" s="25">
        <f>IFERROR(__xludf.DUMMYFUNCTION("SUM( IFERROR( FILTER(LogDistance, LogDate &gt;= $A112 - (Day($A112) - 1), LogDate &lt;= $A112 ), 0) )"),0.0)</f>
        <v>0</v>
      </c>
      <c r="K112" s="25">
        <f>IFERROR(__xludf.DUMMYFUNCTION("SUM( IFERROR( FILTER(LogDistance, LogDate &gt;= DATE(YEAR($A112),1,1), LogDate &lt;= $A112 ), 0) )"),0.0)</f>
        <v>0</v>
      </c>
      <c r="L112" s="26">
        <f>IFERROR(__xludf.DUMMYFUNCTION("SUM( FILTER(LogDistance, LogDate &lt;= $A112 ) )"),0.0)</f>
        <v>0</v>
      </c>
      <c r="M112" s="30"/>
    </row>
    <row r="113">
      <c r="A113" s="16"/>
      <c r="B113" s="17" t="str">
        <f t="shared" si="1"/>
        <v/>
      </c>
      <c r="C113" s="29" t="str">
        <f t="shared" si="7"/>
        <v/>
      </c>
      <c r="D113" s="19" t="str">
        <f t="shared" si="5"/>
        <v/>
      </c>
      <c r="E113" s="20"/>
      <c r="F113" s="21" t="str">
        <f t="shared" si="3"/>
        <v/>
      </c>
      <c r="G113" s="22" t="str">
        <f t="shared" si="4"/>
        <v/>
      </c>
      <c r="H113" s="30"/>
      <c r="I113" s="24">
        <f>IFERROR(__xludf.DUMMYFUNCTION("SUM( FILTER(LogDistance, LogDate &gt;= $A113 - WEEKDAY($A113, 3), LogDate &lt;= $A113 ) )"),0.0)</f>
        <v>0</v>
      </c>
      <c r="J113" s="25">
        <f>IFERROR(__xludf.DUMMYFUNCTION("SUM( IFERROR( FILTER(LogDistance, LogDate &gt;= $A113 - (Day($A113) - 1), LogDate &lt;= $A113 ), 0) )"),0.0)</f>
        <v>0</v>
      </c>
      <c r="K113" s="25">
        <f>IFERROR(__xludf.DUMMYFUNCTION("SUM( IFERROR( FILTER(LogDistance, LogDate &gt;= DATE(YEAR($A113),1,1), LogDate &lt;= $A113 ), 0) )"),0.0)</f>
        <v>0</v>
      </c>
      <c r="L113" s="26">
        <f>IFERROR(__xludf.DUMMYFUNCTION("SUM( FILTER(LogDistance, LogDate &lt;= $A113 ) )"),0.0)</f>
        <v>0</v>
      </c>
      <c r="M113" s="30"/>
    </row>
    <row r="114">
      <c r="A114" s="16"/>
      <c r="B114" s="17" t="str">
        <f t="shared" si="1"/>
        <v/>
      </c>
      <c r="C114" s="29" t="str">
        <f t="shared" si="7"/>
        <v/>
      </c>
      <c r="D114" s="19" t="str">
        <f t="shared" si="5"/>
        <v/>
      </c>
      <c r="E114" s="20"/>
      <c r="F114" s="21" t="str">
        <f t="shared" si="3"/>
        <v/>
      </c>
      <c r="G114" s="22" t="str">
        <f t="shared" si="4"/>
        <v/>
      </c>
      <c r="H114" s="30"/>
      <c r="I114" s="24">
        <f>IFERROR(__xludf.DUMMYFUNCTION("SUM( FILTER(LogDistance, LogDate &gt;= $A114 - WEEKDAY($A114, 3), LogDate &lt;= $A114 ) )"),0.0)</f>
        <v>0</v>
      </c>
      <c r="J114" s="25">
        <f>IFERROR(__xludf.DUMMYFUNCTION("SUM( IFERROR( FILTER(LogDistance, LogDate &gt;= $A114 - (Day($A114) - 1), LogDate &lt;= $A114 ), 0) )"),0.0)</f>
        <v>0</v>
      </c>
      <c r="K114" s="25">
        <f>IFERROR(__xludf.DUMMYFUNCTION("SUM( IFERROR( FILTER(LogDistance, LogDate &gt;= DATE(YEAR($A114),1,1), LogDate &lt;= $A114 ), 0) )"),0.0)</f>
        <v>0</v>
      </c>
      <c r="L114" s="26">
        <f>IFERROR(__xludf.DUMMYFUNCTION("SUM( FILTER(LogDistance, LogDate &lt;= $A114 ) )"),0.0)</f>
        <v>0</v>
      </c>
      <c r="M114" s="30"/>
    </row>
    <row r="115">
      <c r="A115" s="16"/>
      <c r="B115" s="17" t="str">
        <f t="shared" si="1"/>
        <v/>
      </c>
      <c r="C115" s="29" t="str">
        <f t="shared" si="7"/>
        <v/>
      </c>
      <c r="D115" s="19" t="str">
        <f t="shared" si="5"/>
        <v/>
      </c>
      <c r="E115" s="20"/>
      <c r="F115" s="21" t="str">
        <f t="shared" si="3"/>
        <v/>
      </c>
      <c r="G115" s="22" t="str">
        <f t="shared" si="4"/>
        <v/>
      </c>
      <c r="H115" s="30"/>
      <c r="I115" s="24">
        <f>IFERROR(__xludf.DUMMYFUNCTION("SUM( FILTER(LogDistance, LogDate &gt;= $A115 - WEEKDAY($A115, 3), LogDate &lt;= $A115 ) )"),0.0)</f>
        <v>0</v>
      </c>
      <c r="J115" s="25">
        <f>IFERROR(__xludf.DUMMYFUNCTION("SUM( IFERROR( FILTER(LogDistance, LogDate &gt;= $A115 - (Day($A115) - 1), LogDate &lt;= $A115 ), 0) )"),0.0)</f>
        <v>0</v>
      </c>
      <c r="K115" s="25">
        <f>IFERROR(__xludf.DUMMYFUNCTION("SUM( IFERROR( FILTER(LogDistance, LogDate &gt;= DATE(YEAR($A115),1,1), LogDate &lt;= $A115 ), 0) )"),0.0)</f>
        <v>0</v>
      </c>
      <c r="L115" s="26">
        <f>IFERROR(__xludf.DUMMYFUNCTION("SUM( FILTER(LogDistance, LogDate &lt;= $A115 ) )"),0.0)</f>
        <v>0</v>
      </c>
      <c r="M115" s="30"/>
    </row>
    <row r="116">
      <c r="A116" s="16"/>
      <c r="B116" s="17" t="str">
        <f t="shared" si="1"/>
        <v/>
      </c>
      <c r="C116" s="29" t="str">
        <f t="shared" si="7"/>
        <v/>
      </c>
      <c r="D116" s="19" t="str">
        <f t="shared" si="5"/>
        <v/>
      </c>
      <c r="E116" s="20"/>
      <c r="F116" s="21" t="str">
        <f t="shared" si="3"/>
        <v/>
      </c>
      <c r="G116" s="22" t="str">
        <f t="shared" si="4"/>
        <v/>
      </c>
      <c r="H116" s="30"/>
      <c r="I116" s="24">
        <f>IFERROR(__xludf.DUMMYFUNCTION("SUM( FILTER(LogDistance, LogDate &gt;= $A116 - WEEKDAY($A116, 3), LogDate &lt;= $A116 ) )"),0.0)</f>
        <v>0</v>
      </c>
      <c r="J116" s="25">
        <f>IFERROR(__xludf.DUMMYFUNCTION("SUM( IFERROR( FILTER(LogDistance, LogDate &gt;= $A116 - (Day($A116) - 1), LogDate &lt;= $A116 ), 0) )"),0.0)</f>
        <v>0</v>
      </c>
      <c r="K116" s="25">
        <f>IFERROR(__xludf.DUMMYFUNCTION("SUM( IFERROR( FILTER(LogDistance, LogDate &gt;= DATE(YEAR($A116),1,1), LogDate &lt;= $A116 ), 0) )"),0.0)</f>
        <v>0</v>
      </c>
      <c r="L116" s="26">
        <f>IFERROR(__xludf.DUMMYFUNCTION("SUM( FILTER(LogDistance, LogDate &lt;= $A116 ) )"),0.0)</f>
        <v>0</v>
      </c>
      <c r="M116" s="30"/>
    </row>
    <row r="117">
      <c r="A117" s="16"/>
      <c r="B117" s="17" t="str">
        <f t="shared" si="1"/>
        <v/>
      </c>
      <c r="C117" s="29" t="str">
        <f t="shared" si="7"/>
        <v/>
      </c>
      <c r="D117" s="19" t="str">
        <f t="shared" si="5"/>
        <v/>
      </c>
      <c r="E117" s="20"/>
      <c r="F117" s="21" t="str">
        <f t="shared" si="3"/>
        <v/>
      </c>
      <c r="G117" s="22" t="str">
        <f t="shared" si="4"/>
        <v/>
      </c>
      <c r="H117" s="30"/>
      <c r="I117" s="24">
        <f>IFERROR(__xludf.DUMMYFUNCTION("SUM( FILTER(LogDistance, LogDate &gt;= $A117 - WEEKDAY($A117, 3), LogDate &lt;= $A117 ) )"),0.0)</f>
        <v>0</v>
      </c>
      <c r="J117" s="25">
        <f>IFERROR(__xludf.DUMMYFUNCTION("SUM( IFERROR( FILTER(LogDistance, LogDate &gt;= $A117 - (Day($A117) - 1), LogDate &lt;= $A117 ), 0) )"),0.0)</f>
        <v>0</v>
      </c>
      <c r="K117" s="25">
        <f>IFERROR(__xludf.DUMMYFUNCTION("SUM( IFERROR( FILTER(LogDistance, LogDate &gt;= DATE(YEAR($A117),1,1), LogDate &lt;= $A117 ), 0) )"),0.0)</f>
        <v>0</v>
      </c>
      <c r="L117" s="26">
        <f>IFERROR(__xludf.DUMMYFUNCTION("SUM( FILTER(LogDistance, LogDate &lt;= $A117 ) )"),0.0)</f>
        <v>0</v>
      </c>
      <c r="M117" s="30"/>
    </row>
    <row r="118">
      <c r="A118" s="16"/>
      <c r="B118" s="17" t="str">
        <f t="shared" si="1"/>
        <v/>
      </c>
      <c r="C118" s="29" t="str">
        <f t="shared" si="7"/>
        <v/>
      </c>
      <c r="D118" s="19" t="str">
        <f t="shared" si="5"/>
        <v/>
      </c>
      <c r="E118" s="20"/>
      <c r="F118" s="21" t="str">
        <f t="shared" si="3"/>
        <v/>
      </c>
      <c r="G118" s="22" t="str">
        <f t="shared" si="4"/>
        <v/>
      </c>
      <c r="H118" s="30"/>
      <c r="I118" s="24">
        <f>IFERROR(__xludf.DUMMYFUNCTION("SUM( FILTER(LogDistance, LogDate &gt;= $A118 - WEEKDAY($A118, 3), LogDate &lt;= $A118 ) )"),0.0)</f>
        <v>0</v>
      </c>
      <c r="J118" s="25">
        <f>IFERROR(__xludf.DUMMYFUNCTION("SUM( IFERROR( FILTER(LogDistance, LogDate &gt;= $A118 - (Day($A118) - 1), LogDate &lt;= $A118 ), 0) )"),0.0)</f>
        <v>0</v>
      </c>
      <c r="K118" s="25">
        <f>IFERROR(__xludf.DUMMYFUNCTION("SUM( IFERROR( FILTER(LogDistance, LogDate &gt;= DATE(YEAR($A118),1,1), LogDate &lt;= $A118 ), 0) )"),0.0)</f>
        <v>0</v>
      </c>
      <c r="L118" s="26">
        <f>IFERROR(__xludf.DUMMYFUNCTION("SUM( FILTER(LogDistance, LogDate &lt;= $A118 ) )"),0.0)</f>
        <v>0</v>
      </c>
      <c r="M118" s="30"/>
    </row>
    <row r="119">
      <c r="A119" s="16"/>
      <c r="B119" s="17" t="str">
        <f t="shared" si="1"/>
        <v/>
      </c>
      <c r="C119" s="29" t="str">
        <f t="shared" si="7"/>
        <v/>
      </c>
      <c r="D119" s="19" t="str">
        <f t="shared" si="5"/>
        <v/>
      </c>
      <c r="E119" s="20"/>
      <c r="F119" s="21" t="str">
        <f t="shared" si="3"/>
        <v/>
      </c>
      <c r="G119" s="22" t="str">
        <f t="shared" si="4"/>
        <v/>
      </c>
      <c r="H119" s="30"/>
      <c r="I119" s="24">
        <f>IFERROR(__xludf.DUMMYFUNCTION("SUM( FILTER(LogDistance, LogDate &gt;= $A119 - WEEKDAY($A119, 3), LogDate &lt;= $A119 ) )"),0.0)</f>
        <v>0</v>
      </c>
      <c r="J119" s="25">
        <f>IFERROR(__xludf.DUMMYFUNCTION("SUM( IFERROR( FILTER(LogDistance, LogDate &gt;= $A119 - (Day($A119) - 1), LogDate &lt;= $A119 ), 0) )"),0.0)</f>
        <v>0</v>
      </c>
      <c r="K119" s="25">
        <f>IFERROR(__xludf.DUMMYFUNCTION("SUM( IFERROR( FILTER(LogDistance, LogDate &gt;= DATE(YEAR($A119),1,1), LogDate &lt;= $A119 ), 0) )"),0.0)</f>
        <v>0</v>
      </c>
      <c r="L119" s="26">
        <f>IFERROR(__xludf.DUMMYFUNCTION("SUM( FILTER(LogDistance, LogDate &lt;= $A119 ) )"),0.0)</f>
        <v>0</v>
      </c>
      <c r="M119" s="30"/>
    </row>
    <row r="120">
      <c r="A120" s="16"/>
      <c r="B120" s="17" t="str">
        <f t="shared" si="1"/>
        <v/>
      </c>
      <c r="C120" s="29" t="str">
        <f t="shared" si="7"/>
        <v/>
      </c>
      <c r="D120" s="19" t="str">
        <f t="shared" si="5"/>
        <v/>
      </c>
      <c r="E120" s="20"/>
      <c r="F120" s="21" t="str">
        <f t="shared" si="3"/>
        <v/>
      </c>
      <c r="G120" s="22" t="str">
        <f t="shared" si="4"/>
        <v/>
      </c>
      <c r="H120" s="30"/>
      <c r="I120" s="24">
        <f>IFERROR(__xludf.DUMMYFUNCTION("SUM( FILTER(LogDistance, LogDate &gt;= $A120 - WEEKDAY($A120, 3), LogDate &lt;= $A120 ) )"),0.0)</f>
        <v>0</v>
      </c>
      <c r="J120" s="25">
        <f>IFERROR(__xludf.DUMMYFUNCTION("SUM( IFERROR( FILTER(LogDistance, LogDate &gt;= $A120 - (Day($A120) - 1), LogDate &lt;= $A120 ), 0) )"),0.0)</f>
        <v>0</v>
      </c>
      <c r="K120" s="25">
        <f>IFERROR(__xludf.DUMMYFUNCTION("SUM( IFERROR( FILTER(LogDistance, LogDate &gt;= DATE(YEAR($A120),1,1), LogDate &lt;= $A120 ), 0) )"),0.0)</f>
        <v>0</v>
      </c>
      <c r="L120" s="26">
        <f>IFERROR(__xludf.DUMMYFUNCTION("SUM( FILTER(LogDistance, LogDate &lt;= $A120 ) )"),0.0)</f>
        <v>0</v>
      </c>
      <c r="M120" s="30"/>
    </row>
    <row r="121">
      <c r="A121" s="16"/>
      <c r="B121" s="17" t="str">
        <f t="shared" si="1"/>
        <v/>
      </c>
      <c r="C121" s="29" t="str">
        <f t="shared" si="7"/>
        <v/>
      </c>
      <c r="D121" s="19" t="str">
        <f t="shared" si="5"/>
        <v/>
      </c>
      <c r="E121" s="20"/>
      <c r="F121" s="21" t="str">
        <f t="shared" si="3"/>
        <v/>
      </c>
      <c r="G121" s="22" t="str">
        <f t="shared" si="4"/>
        <v/>
      </c>
      <c r="H121" s="30"/>
      <c r="I121" s="24">
        <f>IFERROR(__xludf.DUMMYFUNCTION("SUM( FILTER(LogDistance, LogDate &gt;= $A121 - WEEKDAY($A121, 3), LogDate &lt;= $A121 ) )"),0.0)</f>
        <v>0</v>
      </c>
      <c r="J121" s="25">
        <f>IFERROR(__xludf.DUMMYFUNCTION("SUM( IFERROR( FILTER(LogDistance, LogDate &gt;= $A121 - (Day($A121) - 1), LogDate &lt;= $A121 ), 0) )"),0.0)</f>
        <v>0</v>
      </c>
      <c r="K121" s="25">
        <f>IFERROR(__xludf.DUMMYFUNCTION("SUM( IFERROR( FILTER(LogDistance, LogDate &gt;= DATE(YEAR($A121),1,1), LogDate &lt;= $A121 ), 0) )"),0.0)</f>
        <v>0</v>
      </c>
      <c r="L121" s="26">
        <f>IFERROR(__xludf.DUMMYFUNCTION("SUM( FILTER(LogDistance, LogDate &lt;= $A121 ) )"),0.0)</f>
        <v>0</v>
      </c>
      <c r="M121" s="30"/>
    </row>
    <row r="122">
      <c r="A122" s="16"/>
      <c r="B122" s="17" t="str">
        <f t="shared" si="1"/>
        <v/>
      </c>
      <c r="C122" s="29" t="str">
        <f t="shared" si="7"/>
        <v/>
      </c>
      <c r="D122" s="19" t="str">
        <f t="shared" si="5"/>
        <v/>
      </c>
      <c r="E122" s="20"/>
      <c r="F122" s="21" t="str">
        <f t="shared" si="3"/>
        <v/>
      </c>
      <c r="G122" s="22" t="str">
        <f t="shared" si="4"/>
        <v/>
      </c>
      <c r="H122" s="30"/>
      <c r="I122" s="24">
        <f>IFERROR(__xludf.DUMMYFUNCTION("SUM( FILTER(LogDistance, LogDate &gt;= $A122 - WEEKDAY($A122, 3), LogDate &lt;= $A122 ) )"),0.0)</f>
        <v>0</v>
      </c>
      <c r="J122" s="25">
        <f>IFERROR(__xludf.DUMMYFUNCTION("SUM( IFERROR( FILTER(LogDistance, LogDate &gt;= $A122 - (Day($A122) - 1), LogDate &lt;= $A122 ), 0) )"),0.0)</f>
        <v>0</v>
      </c>
      <c r="K122" s="25">
        <f>IFERROR(__xludf.DUMMYFUNCTION("SUM( IFERROR( FILTER(LogDistance, LogDate &gt;= DATE(YEAR($A122),1,1), LogDate &lt;= $A122 ), 0) )"),0.0)</f>
        <v>0</v>
      </c>
      <c r="L122" s="26">
        <f>IFERROR(__xludf.DUMMYFUNCTION("SUM( FILTER(LogDistance, LogDate &lt;= $A122 ) )"),0.0)</f>
        <v>0</v>
      </c>
      <c r="M122" s="30"/>
    </row>
    <row r="123">
      <c r="A123" s="16"/>
      <c r="B123" s="17" t="str">
        <f t="shared" si="1"/>
        <v/>
      </c>
      <c r="C123" s="29" t="str">
        <f t="shared" si="7"/>
        <v/>
      </c>
      <c r="D123" s="19" t="str">
        <f t="shared" si="5"/>
        <v/>
      </c>
      <c r="E123" s="20"/>
      <c r="F123" s="21" t="str">
        <f t="shared" si="3"/>
        <v/>
      </c>
      <c r="G123" s="22" t="str">
        <f t="shared" si="4"/>
        <v/>
      </c>
      <c r="H123" s="30"/>
      <c r="I123" s="24">
        <f>IFERROR(__xludf.DUMMYFUNCTION("SUM( FILTER(LogDistance, LogDate &gt;= $A123 - WEEKDAY($A123, 3), LogDate &lt;= $A123 ) )"),0.0)</f>
        <v>0</v>
      </c>
      <c r="J123" s="25">
        <f>IFERROR(__xludf.DUMMYFUNCTION("SUM( IFERROR( FILTER(LogDistance, LogDate &gt;= $A123 - (Day($A123) - 1), LogDate &lt;= $A123 ), 0) )"),0.0)</f>
        <v>0</v>
      </c>
      <c r="K123" s="25">
        <f>IFERROR(__xludf.DUMMYFUNCTION("SUM( IFERROR( FILTER(LogDistance, LogDate &gt;= DATE(YEAR($A123),1,1), LogDate &lt;= $A123 ), 0) )"),0.0)</f>
        <v>0</v>
      </c>
      <c r="L123" s="26">
        <f>IFERROR(__xludf.DUMMYFUNCTION("SUM( FILTER(LogDistance, LogDate &lt;= $A123 ) )"),0.0)</f>
        <v>0</v>
      </c>
      <c r="M123" s="30"/>
    </row>
    <row r="124">
      <c r="A124" s="16"/>
      <c r="B124" s="17" t="str">
        <f t="shared" si="1"/>
        <v/>
      </c>
      <c r="C124" s="29" t="str">
        <f t="shared" si="7"/>
        <v/>
      </c>
      <c r="D124" s="19" t="str">
        <f t="shared" si="5"/>
        <v/>
      </c>
      <c r="E124" s="20"/>
      <c r="F124" s="21" t="str">
        <f t="shared" si="3"/>
        <v/>
      </c>
      <c r="G124" s="22" t="str">
        <f t="shared" si="4"/>
        <v/>
      </c>
      <c r="H124" s="30"/>
      <c r="I124" s="24">
        <f>IFERROR(__xludf.DUMMYFUNCTION("SUM( FILTER(LogDistance, LogDate &gt;= $A124 - WEEKDAY($A124, 3), LogDate &lt;= $A124 ) )"),0.0)</f>
        <v>0</v>
      </c>
      <c r="J124" s="25">
        <f>IFERROR(__xludf.DUMMYFUNCTION("SUM( IFERROR( FILTER(LogDistance, LogDate &gt;= $A124 - (Day($A124) - 1), LogDate &lt;= $A124 ), 0) )"),0.0)</f>
        <v>0</v>
      </c>
      <c r="K124" s="25">
        <f>IFERROR(__xludf.DUMMYFUNCTION("SUM( IFERROR( FILTER(LogDistance, LogDate &gt;= DATE(YEAR($A124),1,1), LogDate &lt;= $A124 ), 0) )"),0.0)</f>
        <v>0</v>
      </c>
      <c r="L124" s="26">
        <f>IFERROR(__xludf.DUMMYFUNCTION("SUM( FILTER(LogDistance, LogDate &lt;= $A124 ) )"),0.0)</f>
        <v>0</v>
      </c>
      <c r="M124" s="30"/>
    </row>
    <row r="125">
      <c r="A125" s="16"/>
      <c r="B125" s="17" t="str">
        <f t="shared" si="1"/>
        <v/>
      </c>
      <c r="C125" s="29" t="str">
        <f t="shared" si="7"/>
        <v/>
      </c>
      <c r="D125" s="19" t="str">
        <f t="shared" si="5"/>
        <v/>
      </c>
      <c r="E125" s="20"/>
      <c r="F125" s="21" t="str">
        <f t="shared" si="3"/>
        <v/>
      </c>
      <c r="G125" s="22" t="str">
        <f t="shared" si="4"/>
        <v/>
      </c>
      <c r="H125" s="30"/>
      <c r="I125" s="24">
        <f>IFERROR(__xludf.DUMMYFUNCTION("SUM( FILTER(LogDistance, LogDate &gt;= $A125 - WEEKDAY($A125, 3), LogDate &lt;= $A125 ) )"),0.0)</f>
        <v>0</v>
      </c>
      <c r="J125" s="25">
        <f>IFERROR(__xludf.DUMMYFUNCTION("SUM( IFERROR( FILTER(LogDistance, LogDate &gt;= $A125 - (Day($A125) - 1), LogDate &lt;= $A125 ), 0) )"),0.0)</f>
        <v>0</v>
      </c>
      <c r="K125" s="25">
        <f>IFERROR(__xludf.DUMMYFUNCTION("SUM( IFERROR( FILTER(LogDistance, LogDate &gt;= DATE(YEAR($A125),1,1), LogDate &lt;= $A125 ), 0) )"),0.0)</f>
        <v>0</v>
      </c>
      <c r="L125" s="26">
        <f>IFERROR(__xludf.DUMMYFUNCTION("SUM( FILTER(LogDistance, LogDate &lt;= $A125 ) )"),0.0)</f>
        <v>0</v>
      </c>
      <c r="M125" s="30"/>
    </row>
    <row r="126">
      <c r="A126" s="16"/>
      <c r="B126" s="17" t="str">
        <f t="shared" si="1"/>
        <v/>
      </c>
      <c r="C126" s="29" t="str">
        <f t="shared" si="7"/>
        <v/>
      </c>
      <c r="D126" s="19" t="str">
        <f t="shared" si="5"/>
        <v/>
      </c>
      <c r="E126" s="20"/>
      <c r="F126" s="21" t="str">
        <f t="shared" si="3"/>
        <v/>
      </c>
      <c r="G126" s="22" t="str">
        <f t="shared" si="4"/>
        <v/>
      </c>
      <c r="H126" s="30"/>
      <c r="I126" s="24">
        <f>IFERROR(__xludf.DUMMYFUNCTION("SUM( FILTER(LogDistance, LogDate &gt;= $A126 - WEEKDAY($A126, 3), LogDate &lt;= $A126 ) )"),0.0)</f>
        <v>0</v>
      </c>
      <c r="J126" s="25">
        <f>IFERROR(__xludf.DUMMYFUNCTION("SUM( IFERROR( FILTER(LogDistance, LogDate &gt;= $A126 - (Day($A126) - 1), LogDate &lt;= $A126 ), 0) )"),0.0)</f>
        <v>0</v>
      </c>
      <c r="K126" s="25">
        <f>IFERROR(__xludf.DUMMYFUNCTION("SUM( IFERROR( FILTER(LogDistance, LogDate &gt;= DATE(YEAR($A126),1,1), LogDate &lt;= $A126 ), 0) )"),0.0)</f>
        <v>0</v>
      </c>
      <c r="L126" s="26">
        <f>IFERROR(__xludf.DUMMYFUNCTION("SUM( FILTER(LogDistance, LogDate &lt;= $A126 ) )"),0.0)</f>
        <v>0</v>
      </c>
      <c r="M126" s="30"/>
    </row>
    <row r="127">
      <c r="A127" s="16"/>
      <c r="B127" s="17" t="str">
        <f t="shared" si="1"/>
        <v/>
      </c>
      <c r="C127" s="29" t="str">
        <f t="shared" si="7"/>
        <v/>
      </c>
      <c r="D127" s="19" t="str">
        <f t="shared" si="5"/>
        <v/>
      </c>
      <c r="E127" s="20"/>
      <c r="F127" s="21" t="str">
        <f t="shared" si="3"/>
        <v/>
      </c>
      <c r="G127" s="22" t="str">
        <f t="shared" si="4"/>
        <v/>
      </c>
      <c r="H127" s="30"/>
      <c r="I127" s="24">
        <f>IFERROR(__xludf.DUMMYFUNCTION("SUM( FILTER(LogDistance, LogDate &gt;= $A127 - WEEKDAY($A127, 3), LogDate &lt;= $A127 ) )"),0.0)</f>
        <v>0</v>
      </c>
      <c r="J127" s="25">
        <f>IFERROR(__xludf.DUMMYFUNCTION("SUM( IFERROR( FILTER(LogDistance, LogDate &gt;= $A127 - (Day($A127) - 1), LogDate &lt;= $A127 ), 0) )"),0.0)</f>
        <v>0</v>
      </c>
      <c r="K127" s="25">
        <f>IFERROR(__xludf.DUMMYFUNCTION("SUM( IFERROR( FILTER(LogDistance, LogDate &gt;= DATE(YEAR($A127),1,1), LogDate &lt;= $A127 ), 0) )"),0.0)</f>
        <v>0</v>
      </c>
      <c r="L127" s="26">
        <f>IFERROR(__xludf.DUMMYFUNCTION("SUM( FILTER(LogDistance, LogDate &lt;= $A127 ) )"),0.0)</f>
        <v>0</v>
      </c>
      <c r="M127" s="30"/>
    </row>
    <row r="128">
      <c r="A128" s="16"/>
      <c r="B128" s="17" t="str">
        <f t="shared" si="1"/>
        <v/>
      </c>
      <c r="C128" s="29" t="str">
        <f t="shared" si="7"/>
        <v/>
      </c>
      <c r="D128" s="19" t="str">
        <f t="shared" si="5"/>
        <v/>
      </c>
      <c r="E128" s="20"/>
      <c r="F128" s="21" t="str">
        <f t="shared" si="3"/>
        <v/>
      </c>
      <c r="G128" s="22" t="str">
        <f t="shared" si="4"/>
        <v/>
      </c>
      <c r="H128" s="30"/>
      <c r="I128" s="24">
        <f>IFERROR(__xludf.DUMMYFUNCTION("SUM( FILTER(LogDistance, LogDate &gt;= $A128 - WEEKDAY($A128, 3), LogDate &lt;= $A128 ) )"),0.0)</f>
        <v>0</v>
      </c>
      <c r="J128" s="25">
        <f>IFERROR(__xludf.DUMMYFUNCTION("SUM( IFERROR( FILTER(LogDistance, LogDate &gt;= $A128 - (Day($A128) - 1), LogDate &lt;= $A128 ), 0) )"),0.0)</f>
        <v>0</v>
      </c>
      <c r="K128" s="25">
        <f>IFERROR(__xludf.DUMMYFUNCTION("SUM( IFERROR( FILTER(LogDistance, LogDate &gt;= DATE(YEAR($A128),1,1), LogDate &lt;= $A128 ), 0) )"),0.0)</f>
        <v>0</v>
      </c>
      <c r="L128" s="26">
        <f>IFERROR(__xludf.DUMMYFUNCTION("SUM( FILTER(LogDistance, LogDate &lt;= $A128 ) )"),0.0)</f>
        <v>0</v>
      </c>
      <c r="M128" s="30"/>
    </row>
    <row r="129">
      <c r="A129" s="16"/>
      <c r="B129" s="17" t="str">
        <f t="shared" si="1"/>
        <v/>
      </c>
      <c r="C129" s="29" t="str">
        <f t="shared" si="7"/>
        <v/>
      </c>
      <c r="D129" s="19" t="str">
        <f t="shared" si="5"/>
        <v/>
      </c>
      <c r="E129" s="20"/>
      <c r="F129" s="21" t="str">
        <f t="shared" si="3"/>
        <v/>
      </c>
      <c r="G129" s="22" t="str">
        <f t="shared" si="4"/>
        <v/>
      </c>
      <c r="H129" s="30"/>
      <c r="I129" s="24">
        <f>IFERROR(__xludf.DUMMYFUNCTION("SUM( FILTER(LogDistance, LogDate &gt;= $A129 - WEEKDAY($A129, 3), LogDate &lt;= $A129 ) )"),0.0)</f>
        <v>0</v>
      </c>
      <c r="J129" s="25">
        <f>IFERROR(__xludf.DUMMYFUNCTION("SUM( IFERROR( FILTER(LogDistance, LogDate &gt;= $A129 - (Day($A129) - 1), LogDate &lt;= $A129 ), 0) )"),0.0)</f>
        <v>0</v>
      </c>
      <c r="K129" s="25">
        <f>IFERROR(__xludf.DUMMYFUNCTION("SUM( IFERROR( FILTER(LogDistance, LogDate &gt;= DATE(YEAR($A129),1,1), LogDate &lt;= $A129 ), 0) )"),0.0)</f>
        <v>0</v>
      </c>
      <c r="L129" s="26">
        <f>IFERROR(__xludf.DUMMYFUNCTION("SUM( FILTER(LogDistance, LogDate &lt;= $A129 ) )"),0.0)</f>
        <v>0</v>
      </c>
      <c r="M129" s="30"/>
    </row>
    <row r="130">
      <c r="A130" s="16"/>
      <c r="B130" s="17" t="str">
        <f t="shared" si="1"/>
        <v/>
      </c>
      <c r="C130" s="29" t="str">
        <f t="shared" si="7"/>
        <v/>
      </c>
      <c r="D130" s="19" t="str">
        <f t="shared" si="5"/>
        <v/>
      </c>
      <c r="E130" s="20"/>
      <c r="F130" s="21" t="str">
        <f t="shared" si="3"/>
        <v/>
      </c>
      <c r="G130" s="22" t="str">
        <f t="shared" si="4"/>
        <v/>
      </c>
      <c r="H130" s="30"/>
      <c r="I130" s="24">
        <f>IFERROR(__xludf.DUMMYFUNCTION("SUM( FILTER(LogDistance, LogDate &gt;= $A130 - WEEKDAY($A130, 3), LogDate &lt;= $A130 ) )"),0.0)</f>
        <v>0</v>
      </c>
      <c r="J130" s="25">
        <f>IFERROR(__xludf.DUMMYFUNCTION("SUM( IFERROR( FILTER(LogDistance, LogDate &gt;= $A130 - (Day($A130) - 1), LogDate &lt;= $A130 ), 0) )"),0.0)</f>
        <v>0</v>
      </c>
      <c r="K130" s="25">
        <f>IFERROR(__xludf.DUMMYFUNCTION("SUM( IFERROR( FILTER(LogDistance, LogDate &gt;= DATE(YEAR($A130),1,1), LogDate &lt;= $A130 ), 0) )"),0.0)</f>
        <v>0</v>
      </c>
      <c r="L130" s="26">
        <f>IFERROR(__xludf.DUMMYFUNCTION("SUM( FILTER(LogDistance, LogDate &lt;= $A130 ) )"),0.0)</f>
        <v>0</v>
      </c>
      <c r="M130" s="30"/>
    </row>
    <row r="131">
      <c r="A131" s="16"/>
      <c r="B131" s="17" t="str">
        <f t="shared" si="1"/>
        <v/>
      </c>
      <c r="C131" s="29" t="str">
        <f t="shared" si="7"/>
        <v/>
      </c>
      <c r="D131" s="19" t="str">
        <f t="shared" si="5"/>
        <v/>
      </c>
      <c r="E131" s="20"/>
      <c r="F131" s="21" t="str">
        <f t="shared" si="3"/>
        <v/>
      </c>
      <c r="G131" s="22" t="str">
        <f t="shared" si="4"/>
        <v/>
      </c>
      <c r="H131" s="30"/>
      <c r="I131" s="24">
        <f>IFERROR(__xludf.DUMMYFUNCTION("SUM( FILTER(LogDistance, LogDate &gt;= $A131 - WEEKDAY($A131, 3), LogDate &lt;= $A131 ) )"),0.0)</f>
        <v>0</v>
      </c>
      <c r="J131" s="25">
        <f>IFERROR(__xludf.DUMMYFUNCTION("SUM( IFERROR( FILTER(LogDistance, LogDate &gt;= $A131 - (Day($A131) - 1), LogDate &lt;= $A131 ), 0) )"),0.0)</f>
        <v>0</v>
      </c>
      <c r="K131" s="25">
        <f>IFERROR(__xludf.DUMMYFUNCTION("SUM( IFERROR( FILTER(LogDistance, LogDate &gt;= DATE(YEAR($A131),1,1), LogDate &lt;= $A131 ), 0) )"),0.0)</f>
        <v>0</v>
      </c>
      <c r="L131" s="26">
        <f>IFERROR(__xludf.DUMMYFUNCTION("SUM( FILTER(LogDistance, LogDate &lt;= $A131 ) )"),0.0)</f>
        <v>0</v>
      </c>
      <c r="M131" s="30"/>
    </row>
    <row r="132">
      <c r="A132" s="16"/>
      <c r="B132" s="17" t="str">
        <f t="shared" si="1"/>
        <v/>
      </c>
      <c r="C132" s="29" t="str">
        <f t="shared" si="7"/>
        <v/>
      </c>
      <c r="D132" s="19" t="str">
        <f t="shared" si="5"/>
        <v/>
      </c>
      <c r="E132" s="20"/>
      <c r="F132" s="21" t="str">
        <f t="shared" si="3"/>
        <v/>
      </c>
      <c r="G132" s="22" t="str">
        <f t="shared" si="4"/>
        <v/>
      </c>
      <c r="H132" s="30"/>
      <c r="I132" s="24">
        <f>IFERROR(__xludf.DUMMYFUNCTION("SUM( FILTER(LogDistance, LogDate &gt;= $A132 - WEEKDAY($A132, 3), LogDate &lt;= $A132 ) )"),0.0)</f>
        <v>0</v>
      </c>
      <c r="J132" s="25">
        <f>IFERROR(__xludf.DUMMYFUNCTION("SUM( IFERROR( FILTER(LogDistance, LogDate &gt;= $A132 - (Day($A132) - 1), LogDate &lt;= $A132 ), 0) )"),0.0)</f>
        <v>0</v>
      </c>
      <c r="K132" s="25">
        <f>IFERROR(__xludf.DUMMYFUNCTION("SUM( IFERROR( FILTER(LogDistance, LogDate &gt;= DATE(YEAR($A132),1,1), LogDate &lt;= $A132 ), 0) )"),0.0)</f>
        <v>0</v>
      </c>
      <c r="L132" s="26">
        <f>IFERROR(__xludf.DUMMYFUNCTION("SUM( FILTER(LogDistance, LogDate &lt;= $A132 ) )"),0.0)</f>
        <v>0</v>
      </c>
      <c r="M132" s="30"/>
    </row>
    <row r="133">
      <c r="A133" s="16"/>
      <c r="B133" s="17" t="str">
        <f t="shared" si="1"/>
        <v/>
      </c>
      <c r="C133" s="29" t="str">
        <f t="shared" si="7"/>
        <v/>
      </c>
      <c r="D133" s="19" t="str">
        <f t="shared" si="5"/>
        <v/>
      </c>
      <c r="E133" s="20"/>
      <c r="F133" s="21" t="str">
        <f t="shared" si="3"/>
        <v/>
      </c>
      <c r="G133" s="22" t="str">
        <f t="shared" si="4"/>
        <v/>
      </c>
      <c r="H133" s="30"/>
      <c r="I133" s="24">
        <f>IFERROR(__xludf.DUMMYFUNCTION("SUM( FILTER(LogDistance, LogDate &gt;= $A133 - WEEKDAY($A133, 3), LogDate &lt;= $A133 ) )"),0.0)</f>
        <v>0</v>
      </c>
      <c r="J133" s="25">
        <f>IFERROR(__xludf.DUMMYFUNCTION("SUM( IFERROR( FILTER(LogDistance, LogDate &gt;= $A133 - (Day($A133) - 1), LogDate &lt;= $A133 ), 0) )"),0.0)</f>
        <v>0</v>
      </c>
      <c r="K133" s="25">
        <f>IFERROR(__xludf.DUMMYFUNCTION("SUM( IFERROR( FILTER(LogDistance, LogDate &gt;= DATE(YEAR($A133),1,1), LogDate &lt;= $A133 ), 0) )"),0.0)</f>
        <v>0</v>
      </c>
      <c r="L133" s="26">
        <f>IFERROR(__xludf.DUMMYFUNCTION("SUM( FILTER(LogDistance, LogDate &lt;= $A133 ) )"),0.0)</f>
        <v>0</v>
      </c>
      <c r="M133" s="30"/>
    </row>
    <row r="134">
      <c r="A134" s="16"/>
      <c r="B134" s="17" t="str">
        <f t="shared" si="1"/>
        <v/>
      </c>
      <c r="C134" s="29" t="str">
        <f t="shared" si="7"/>
        <v/>
      </c>
      <c r="D134" s="19" t="str">
        <f t="shared" si="5"/>
        <v/>
      </c>
      <c r="E134" s="20"/>
      <c r="F134" s="21" t="str">
        <f t="shared" si="3"/>
        <v/>
      </c>
      <c r="G134" s="22" t="str">
        <f t="shared" si="4"/>
        <v/>
      </c>
      <c r="H134" s="30"/>
      <c r="I134" s="24">
        <f>IFERROR(__xludf.DUMMYFUNCTION("SUM( FILTER(LogDistance, LogDate &gt;= $A134 - WEEKDAY($A134, 3), LogDate &lt;= $A134 ) )"),0.0)</f>
        <v>0</v>
      </c>
      <c r="J134" s="25">
        <f>IFERROR(__xludf.DUMMYFUNCTION("SUM( IFERROR( FILTER(LogDistance, LogDate &gt;= $A134 - (Day($A134) - 1), LogDate &lt;= $A134 ), 0) )"),0.0)</f>
        <v>0</v>
      </c>
      <c r="K134" s="25">
        <f>IFERROR(__xludf.DUMMYFUNCTION("SUM( IFERROR( FILTER(LogDistance, LogDate &gt;= DATE(YEAR($A134),1,1), LogDate &lt;= $A134 ), 0) )"),0.0)</f>
        <v>0</v>
      </c>
      <c r="L134" s="26">
        <f>IFERROR(__xludf.DUMMYFUNCTION("SUM( FILTER(LogDistance, LogDate &lt;= $A134 ) )"),0.0)</f>
        <v>0</v>
      </c>
      <c r="M134" s="30"/>
    </row>
    <row r="135">
      <c r="A135" s="16"/>
      <c r="B135" s="17" t="str">
        <f t="shared" si="1"/>
        <v/>
      </c>
      <c r="C135" s="29" t="str">
        <f t="shared" si="7"/>
        <v/>
      </c>
      <c r="D135" s="19" t="str">
        <f t="shared" si="5"/>
        <v/>
      </c>
      <c r="E135" s="20"/>
      <c r="F135" s="21" t="str">
        <f t="shared" si="3"/>
        <v/>
      </c>
      <c r="G135" s="22" t="str">
        <f t="shared" si="4"/>
        <v/>
      </c>
      <c r="H135" s="30"/>
      <c r="I135" s="24">
        <f>IFERROR(__xludf.DUMMYFUNCTION("SUM( FILTER(LogDistance, LogDate &gt;= $A135 - WEEKDAY($A135, 3), LogDate &lt;= $A135 ) )"),0.0)</f>
        <v>0</v>
      </c>
      <c r="J135" s="25">
        <f>IFERROR(__xludf.DUMMYFUNCTION("SUM( IFERROR( FILTER(LogDistance, LogDate &gt;= $A135 - (Day($A135) - 1), LogDate &lt;= $A135 ), 0) )"),0.0)</f>
        <v>0</v>
      </c>
      <c r="K135" s="25">
        <f>IFERROR(__xludf.DUMMYFUNCTION("SUM( IFERROR( FILTER(LogDistance, LogDate &gt;= DATE(YEAR($A135),1,1), LogDate &lt;= $A135 ), 0) )"),0.0)</f>
        <v>0</v>
      </c>
      <c r="L135" s="26">
        <f>IFERROR(__xludf.DUMMYFUNCTION("SUM( FILTER(LogDistance, LogDate &lt;= $A135 ) )"),0.0)</f>
        <v>0</v>
      </c>
      <c r="M135" s="30"/>
    </row>
    <row r="136">
      <c r="A136" s="16"/>
      <c r="B136" s="17" t="str">
        <f t="shared" si="1"/>
        <v/>
      </c>
      <c r="C136" s="29" t="str">
        <f t="shared" si="7"/>
        <v/>
      </c>
      <c r="D136" s="19" t="str">
        <f t="shared" si="5"/>
        <v/>
      </c>
      <c r="E136" s="20"/>
      <c r="F136" s="21" t="str">
        <f t="shared" si="3"/>
        <v/>
      </c>
      <c r="G136" s="22" t="str">
        <f t="shared" si="4"/>
        <v/>
      </c>
      <c r="H136" s="30"/>
      <c r="I136" s="24">
        <f>IFERROR(__xludf.DUMMYFUNCTION("SUM( FILTER(LogDistance, LogDate &gt;= $A136 - WEEKDAY($A136, 3), LogDate &lt;= $A136 ) )"),0.0)</f>
        <v>0</v>
      </c>
      <c r="J136" s="25">
        <f>IFERROR(__xludf.DUMMYFUNCTION("SUM( IFERROR( FILTER(LogDistance, LogDate &gt;= $A136 - (Day($A136) - 1), LogDate &lt;= $A136 ), 0) )"),0.0)</f>
        <v>0</v>
      </c>
      <c r="K136" s="25">
        <f>IFERROR(__xludf.DUMMYFUNCTION("SUM( IFERROR( FILTER(LogDistance, LogDate &gt;= DATE(YEAR($A136),1,1), LogDate &lt;= $A136 ), 0) )"),0.0)</f>
        <v>0</v>
      </c>
      <c r="L136" s="26">
        <f>IFERROR(__xludf.DUMMYFUNCTION("SUM( FILTER(LogDistance, LogDate &lt;= $A136 ) )"),0.0)</f>
        <v>0</v>
      </c>
      <c r="M136" s="30"/>
    </row>
    <row r="137">
      <c r="A137" s="16"/>
      <c r="B137" s="17" t="str">
        <f t="shared" si="1"/>
        <v/>
      </c>
      <c r="C137" s="29" t="str">
        <f t="shared" si="7"/>
        <v/>
      </c>
      <c r="D137" s="19" t="str">
        <f t="shared" si="5"/>
        <v/>
      </c>
      <c r="E137" s="20"/>
      <c r="F137" s="21" t="str">
        <f t="shared" si="3"/>
        <v/>
      </c>
      <c r="G137" s="22" t="str">
        <f t="shared" si="4"/>
        <v/>
      </c>
      <c r="H137" s="30"/>
      <c r="I137" s="24">
        <f>IFERROR(__xludf.DUMMYFUNCTION("SUM( FILTER(LogDistance, LogDate &gt;= $A137 - WEEKDAY($A137, 3), LogDate &lt;= $A137 ) )"),0.0)</f>
        <v>0</v>
      </c>
      <c r="J137" s="25">
        <f>IFERROR(__xludf.DUMMYFUNCTION("SUM( IFERROR( FILTER(LogDistance, LogDate &gt;= $A137 - (Day($A137) - 1), LogDate &lt;= $A137 ), 0) )"),0.0)</f>
        <v>0</v>
      </c>
      <c r="K137" s="25">
        <f>IFERROR(__xludf.DUMMYFUNCTION("SUM( IFERROR( FILTER(LogDistance, LogDate &gt;= DATE(YEAR($A137),1,1), LogDate &lt;= $A137 ), 0) )"),0.0)</f>
        <v>0</v>
      </c>
      <c r="L137" s="26">
        <f>IFERROR(__xludf.DUMMYFUNCTION("SUM( FILTER(LogDistance, LogDate &lt;= $A137 ) )"),0.0)</f>
        <v>0</v>
      </c>
      <c r="M137" s="30"/>
    </row>
    <row r="138">
      <c r="A138" s="16"/>
      <c r="B138" s="17" t="str">
        <f t="shared" si="1"/>
        <v/>
      </c>
      <c r="C138" s="29" t="str">
        <f t="shared" si="7"/>
        <v/>
      </c>
      <c r="D138" s="19" t="str">
        <f t="shared" si="5"/>
        <v/>
      </c>
      <c r="E138" s="20"/>
      <c r="F138" s="21" t="str">
        <f t="shared" si="3"/>
        <v/>
      </c>
      <c r="G138" s="22" t="str">
        <f t="shared" si="4"/>
        <v/>
      </c>
      <c r="H138" s="30"/>
      <c r="I138" s="24">
        <f>IFERROR(__xludf.DUMMYFUNCTION("SUM( FILTER(LogDistance, LogDate &gt;= $A138 - WEEKDAY($A138, 3), LogDate &lt;= $A138 ) )"),0.0)</f>
        <v>0</v>
      </c>
      <c r="J138" s="25">
        <f>IFERROR(__xludf.DUMMYFUNCTION("SUM( IFERROR( FILTER(LogDistance, LogDate &gt;= $A138 - (Day($A138) - 1), LogDate &lt;= $A138 ), 0) )"),0.0)</f>
        <v>0</v>
      </c>
      <c r="K138" s="25">
        <f>IFERROR(__xludf.DUMMYFUNCTION("SUM( IFERROR( FILTER(LogDistance, LogDate &gt;= DATE(YEAR($A138),1,1), LogDate &lt;= $A138 ), 0) )"),0.0)</f>
        <v>0</v>
      </c>
      <c r="L138" s="26">
        <f>IFERROR(__xludf.DUMMYFUNCTION("SUM( FILTER(LogDistance, LogDate &lt;= $A138 ) )"),0.0)</f>
        <v>0</v>
      </c>
      <c r="M138" s="30"/>
    </row>
    <row r="139">
      <c r="A139" s="16"/>
      <c r="B139" s="17" t="str">
        <f t="shared" si="1"/>
        <v/>
      </c>
      <c r="C139" s="29" t="str">
        <f t="shared" si="7"/>
        <v/>
      </c>
      <c r="D139" s="19" t="str">
        <f t="shared" si="5"/>
        <v/>
      </c>
      <c r="E139" s="20"/>
      <c r="F139" s="21" t="str">
        <f t="shared" si="3"/>
        <v/>
      </c>
      <c r="G139" s="22" t="str">
        <f t="shared" si="4"/>
        <v/>
      </c>
      <c r="H139" s="30"/>
      <c r="I139" s="24">
        <f>IFERROR(__xludf.DUMMYFUNCTION("SUM( FILTER(LogDistance, LogDate &gt;= $A139 - WEEKDAY($A139, 3), LogDate &lt;= $A139 ) )"),0.0)</f>
        <v>0</v>
      </c>
      <c r="J139" s="25">
        <f>IFERROR(__xludf.DUMMYFUNCTION("SUM( IFERROR( FILTER(LogDistance, LogDate &gt;= $A139 - (Day($A139) - 1), LogDate &lt;= $A139 ), 0) )"),0.0)</f>
        <v>0</v>
      </c>
      <c r="K139" s="25">
        <f>IFERROR(__xludf.DUMMYFUNCTION("SUM( IFERROR( FILTER(LogDistance, LogDate &gt;= DATE(YEAR($A139),1,1), LogDate &lt;= $A139 ), 0) )"),0.0)</f>
        <v>0</v>
      </c>
      <c r="L139" s="26">
        <f>IFERROR(__xludf.DUMMYFUNCTION("SUM( FILTER(LogDistance, LogDate &lt;= $A139 ) )"),0.0)</f>
        <v>0</v>
      </c>
      <c r="M139" s="30"/>
    </row>
    <row r="140">
      <c r="A140" s="16"/>
      <c r="B140" s="17" t="str">
        <f t="shared" si="1"/>
        <v/>
      </c>
      <c r="C140" s="29" t="str">
        <f t="shared" si="7"/>
        <v/>
      </c>
      <c r="D140" s="19" t="str">
        <f t="shared" si="5"/>
        <v/>
      </c>
      <c r="E140" s="20"/>
      <c r="F140" s="21" t="str">
        <f t="shared" si="3"/>
        <v/>
      </c>
      <c r="G140" s="22" t="str">
        <f t="shared" si="4"/>
        <v/>
      </c>
      <c r="H140" s="30"/>
      <c r="I140" s="24">
        <f>IFERROR(__xludf.DUMMYFUNCTION("SUM( FILTER(LogDistance, LogDate &gt;= $A140 - WEEKDAY($A140, 3), LogDate &lt;= $A140 ) )"),0.0)</f>
        <v>0</v>
      </c>
      <c r="J140" s="25">
        <f>IFERROR(__xludf.DUMMYFUNCTION("SUM( IFERROR( FILTER(LogDistance, LogDate &gt;= $A140 - (Day($A140) - 1), LogDate &lt;= $A140 ), 0) )"),0.0)</f>
        <v>0</v>
      </c>
      <c r="K140" s="25">
        <f>IFERROR(__xludf.DUMMYFUNCTION("SUM( IFERROR( FILTER(LogDistance, LogDate &gt;= DATE(YEAR($A140),1,1), LogDate &lt;= $A140 ), 0) )"),0.0)</f>
        <v>0</v>
      </c>
      <c r="L140" s="26">
        <f>IFERROR(__xludf.DUMMYFUNCTION("SUM( FILTER(LogDistance, LogDate &lt;= $A140 ) )"),0.0)</f>
        <v>0</v>
      </c>
      <c r="M140" s="30"/>
    </row>
    <row r="141">
      <c r="A141" s="16"/>
      <c r="B141" s="17" t="str">
        <f t="shared" si="1"/>
        <v/>
      </c>
      <c r="C141" s="29" t="str">
        <f t="shared" si="7"/>
        <v/>
      </c>
      <c r="D141" s="19" t="str">
        <f t="shared" si="5"/>
        <v/>
      </c>
      <c r="E141" s="20"/>
      <c r="F141" s="21" t="str">
        <f t="shared" si="3"/>
        <v/>
      </c>
      <c r="G141" s="22" t="str">
        <f t="shared" si="4"/>
        <v/>
      </c>
      <c r="H141" s="30"/>
      <c r="I141" s="24">
        <f>IFERROR(__xludf.DUMMYFUNCTION("SUM( FILTER(LogDistance, LogDate &gt;= $A141 - WEEKDAY($A141, 3), LogDate &lt;= $A141 ) )"),0.0)</f>
        <v>0</v>
      </c>
      <c r="J141" s="25">
        <f>IFERROR(__xludf.DUMMYFUNCTION("SUM( IFERROR( FILTER(LogDistance, LogDate &gt;= $A141 - (Day($A141) - 1), LogDate &lt;= $A141 ), 0) )"),0.0)</f>
        <v>0</v>
      </c>
      <c r="K141" s="25">
        <f>IFERROR(__xludf.DUMMYFUNCTION("SUM( IFERROR( FILTER(LogDistance, LogDate &gt;= DATE(YEAR($A141),1,1), LogDate &lt;= $A141 ), 0) )"),0.0)</f>
        <v>0</v>
      </c>
      <c r="L141" s="26">
        <f>IFERROR(__xludf.DUMMYFUNCTION("SUM( FILTER(LogDistance, LogDate &lt;= $A141 ) )"),0.0)</f>
        <v>0</v>
      </c>
      <c r="M141" s="30"/>
    </row>
    <row r="142">
      <c r="A142" s="16"/>
      <c r="B142" s="17" t="str">
        <f t="shared" si="1"/>
        <v/>
      </c>
      <c r="C142" s="29" t="str">
        <f t="shared" si="7"/>
        <v/>
      </c>
      <c r="D142" s="19" t="str">
        <f t="shared" si="5"/>
        <v/>
      </c>
      <c r="E142" s="20"/>
      <c r="F142" s="21" t="str">
        <f t="shared" si="3"/>
        <v/>
      </c>
      <c r="G142" s="22" t="str">
        <f t="shared" si="4"/>
        <v/>
      </c>
      <c r="H142" s="30"/>
      <c r="I142" s="24">
        <f>IFERROR(__xludf.DUMMYFUNCTION("SUM( FILTER(LogDistance, LogDate &gt;= $A142 - WEEKDAY($A142, 3), LogDate &lt;= $A142 ) )"),0.0)</f>
        <v>0</v>
      </c>
      <c r="J142" s="25">
        <f>IFERROR(__xludf.DUMMYFUNCTION("SUM( IFERROR( FILTER(LogDistance, LogDate &gt;= $A142 - (Day($A142) - 1), LogDate &lt;= $A142 ), 0) )"),0.0)</f>
        <v>0</v>
      </c>
      <c r="K142" s="25">
        <f>IFERROR(__xludf.DUMMYFUNCTION("SUM( IFERROR( FILTER(LogDistance, LogDate &gt;= DATE(YEAR($A142),1,1), LogDate &lt;= $A142 ), 0) )"),0.0)</f>
        <v>0</v>
      </c>
      <c r="L142" s="26">
        <f>IFERROR(__xludf.DUMMYFUNCTION("SUM( FILTER(LogDistance, LogDate &lt;= $A142 ) )"),0.0)</f>
        <v>0</v>
      </c>
      <c r="M142" s="30"/>
    </row>
    <row r="143">
      <c r="A143" s="16"/>
      <c r="B143" s="17" t="str">
        <f t="shared" si="1"/>
        <v/>
      </c>
      <c r="C143" s="29" t="str">
        <f t="shared" si="7"/>
        <v/>
      </c>
      <c r="D143" s="19" t="str">
        <f t="shared" si="5"/>
        <v/>
      </c>
      <c r="E143" s="20"/>
      <c r="F143" s="21" t="str">
        <f t="shared" si="3"/>
        <v/>
      </c>
      <c r="G143" s="22" t="str">
        <f t="shared" si="4"/>
        <v/>
      </c>
      <c r="H143" s="30"/>
      <c r="I143" s="24">
        <f>IFERROR(__xludf.DUMMYFUNCTION("SUM( FILTER(LogDistance, LogDate &gt;= $A143 - WEEKDAY($A143, 3), LogDate &lt;= $A143 ) )"),0.0)</f>
        <v>0</v>
      </c>
      <c r="J143" s="25">
        <f>IFERROR(__xludf.DUMMYFUNCTION("SUM( IFERROR( FILTER(LogDistance, LogDate &gt;= $A143 - (Day($A143) - 1), LogDate &lt;= $A143 ), 0) )"),0.0)</f>
        <v>0</v>
      </c>
      <c r="K143" s="25">
        <f>IFERROR(__xludf.DUMMYFUNCTION("SUM( IFERROR( FILTER(LogDistance, LogDate &gt;= DATE(YEAR($A143),1,1), LogDate &lt;= $A143 ), 0) )"),0.0)</f>
        <v>0</v>
      </c>
      <c r="L143" s="26">
        <f>IFERROR(__xludf.DUMMYFUNCTION("SUM( FILTER(LogDistance, LogDate &lt;= $A143 ) )"),0.0)</f>
        <v>0</v>
      </c>
      <c r="M143" s="30"/>
    </row>
    <row r="144">
      <c r="A144" s="16"/>
      <c r="B144" s="17" t="str">
        <f t="shared" si="1"/>
        <v/>
      </c>
      <c r="C144" s="29" t="str">
        <f t="shared" si="7"/>
        <v/>
      </c>
      <c r="D144" s="19" t="str">
        <f t="shared" si="5"/>
        <v/>
      </c>
      <c r="E144" s="20"/>
      <c r="F144" s="21" t="str">
        <f t="shared" si="3"/>
        <v/>
      </c>
      <c r="G144" s="22" t="str">
        <f t="shared" si="4"/>
        <v/>
      </c>
      <c r="H144" s="30"/>
      <c r="I144" s="24">
        <f>IFERROR(__xludf.DUMMYFUNCTION("SUM( FILTER(LogDistance, LogDate &gt;= $A144 - WEEKDAY($A144, 3), LogDate &lt;= $A144 ) )"),0.0)</f>
        <v>0</v>
      </c>
      <c r="J144" s="25">
        <f>IFERROR(__xludf.DUMMYFUNCTION("SUM( IFERROR( FILTER(LogDistance, LogDate &gt;= $A144 - (Day($A144) - 1), LogDate &lt;= $A144 ), 0) )"),0.0)</f>
        <v>0</v>
      </c>
      <c r="K144" s="25">
        <f>IFERROR(__xludf.DUMMYFUNCTION("SUM( IFERROR( FILTER(LogDistance, LogDate &gt;= DATE(YEAR($A144),1,1), LogDate &lt;= $A144 ), 0) )"),0.0)</f>
        <v>0</v>
      </c>
      <c r="L144" s="26">
        <f>IFERROR(__xludf.DUMMYFUNCTION("SUM( FILTER(LogDistance, LogDate &lt;= $A144 ) )"),0.0)</f>
        <v>0</v>
      </c>
      <c r="M144" s="30"/>
    </row>
    <row r="145">
      <c r="A145" s="16"/>
      <c r="B145" s="17" t="str">
        <f t="shared" si="1"/>
        <v/>
      </c>
      <c r="C145" s="29" t="str">
        <f t="shared" si="7"/>
        <v/>
      </c>
      <c r="D145" s="19" t="str">
        <f t="shared" si="5"/>
        <v/>
      </c>
      <c r="E145" s="20"/>
      <c r="F145" s="21" t="str">
        <f t="shared" si="3"/>
        <v/>
      </c>
      <c r="G145" s="22" t="str">
        <f t="shared" si="4"/>
        <v/>
      </c>
      <c r="H145" s="30"/>
      <c r="I145" s="24">
        <f>IFERROR(__xludf.DUMMYFUNCTION("SUM( FILTER(LogDistance, LogDate &gt;= $A145 - WEEKDAY($A145, 3), LogDate &lt;= $A145 ) )"),0.0)</f>
        <v>0</v>
      </c>
      <c r="J145" s="25">
        <f>IFERROR(__xludf.DUMMYFUNCTION("SUM( IFERROR( FILTER(LogDistance, LogDate &gt;= $A145 - (Day($A145) - 1), LogDate &lt;= $A145 ), 0) )"),0.0)</f>
        <v>0</v>
      </c>
      <c r="K145" s="25">
        <f>IFERROR(__xludf.DUMMYFUNCTION("SUM( IFERROR( FILTER(LogDistance, LogDate &gt;= DATE(YEAR($A145),1,1), LogDate &lt;= $A145 ), 0) )"),0.0)</f>
        <v>0</v>
      </c>
      <c r="L145" s="26">
        <f>IFERROR(__xludf.DUMMYFUNCTION("SUM( FILTER(LogDistance, LogDate &lt;= $A145 ) )"),0.0)</f>
        <v>0</v>
      </c>
      <c r="M145" s="30"/>
    </row>
    <row r="146">
      <c r="A146" s="16"/>
      <c r="B146" s="17" t="str">
        <f t="shared" si="1"/>
        <v/>
      </c>
      <c r="C146" s="29" t="str">
        <f t="shared" si="7"/>
        <v/>
      </c>
      <c r="D146" s="19" t="str">
        <f t="shared" si="5"/>
        <v/>
      </c>
      <c r="E146" s="20"/>
      <c r="F146" s="21" t="str">
        <f t="shared" si="3"/>
        <v/>
      </c>
      <c r="G146" s="22" t="str">
        <f t="shared" si="4"/>
        <v/>
      </c>
      <c r="H146" s="30"/>
      <c r="I146" s="24">
        <f>IFERROR(__xludf.DUMMYFUNCTION("SUM( FILTER(LogDistance, LogDate &gt;= $A146 - WEEKDAY($A146, 3), LogDate &lt;= $A146 ) )"),0.0)</f>
        <v>0</v>
      </c>
      <c r="J146" s="25">
        <f>IFERROR(__xludf.DUMMYFUNCTION("SUM( IFERROR( FILTER(LogDistance, LogDate &gt;= $A146 - (Day($A146) - 1), LogDate &lt;= $A146 ), 0) )"),0.0)</f>
        <v>0</v>
      </c>
      <c r="K146" s="25">
        <f>IFERROR(__xludf.DUMMYFUNCTION("SUM( IFERROR( FILTER(LogDistance, LogDate &gt;= DATE(YEAR($A146),1,1), LogDate &lt;= $A146 ), 0) )"),0.0)</f>
        <v>0</v>
      </c>
      <c r="L146" s="26">
        <f>IFERROR(__xludf.DUMMYFUNCTION("SUM( FILTER(LogDistance, LogDate &lt;= $A146 ) )"),0.0)</f>
        <v>0</v>
      </c>
      <c r="M146" s="30"/>
    </row>
    <row r="147">
      <c r="A147" s="16"/>
      <c r="B147" s="17" t="str">
        <f t="shared" si="1"/>
        <v/>
      </c>
      <c r="C147" s="29" t="str">
        <f t="shared" si="7"/>
        <v/>
      </c>
      <c r="D147" s="19" t="str">
        <f t="shared" si="5"/>
        <v/>
      </c>
      <c r="E147" s="20"/>
      <c r="F147" s="21" t="str">
        <f t="shared" si="3"/>
        <v/>
      </c>
      <c r="G147" s="22" t="str">
        <f t="shared" si="4"/>
        <v/>
      </c>
      <c r="H147" s="30"/>
      <c r="I147" s="24">
        <f>IFERROR(__xludf.DUMMYFUNCTION("SUM( FILTER(LogDistance, LogDate &gt;= $A147 - WEEKDAY($A147, 3), LogDate &lt;= $A147 ) )"),0.0)</f>
        <v>0</v>
      </c>
      <c r="J147" s="25">
        <f>IFERROR(__xludf.DUMMYFUNCTION("SUM( IFERROR( FILTER(LogDistance, LogDate &gt;= $A147 - (Day($A147) - 1), LogDate &lt;= $A147 ), 0) )"),0.0)</f>
        <v>0</v>
      </c>
      <c r="K147" s="25">
        <f>IFERROR(__xludf.DUMMYFUNCTION("SUM( IFERROR( FILTER(LogDistance, LogDate &gt;= DATE(YEAR($A147),1,1), LogDate &lt;= $A147 ), 0) )"),0.0)</f>
        <v>0</v>
      </c>
      <c r="L147" s="26">
        <f>IFERROR(__xludf.DUMMYFUNCTION("SUM( FILTER(LogDistance, LogDate &lt;= $A147 ) )"),0.0)</f>
        <v>0</v>
      </c>
      <c r="M147" s="30"/>
    </row>
    <row r="148">
      <c r="A148" s="16"/>
      <c r="B148" s="17" t="str">
        <f t="shared" si="1"/>
        <v/>
      </c>
      <c r="C148" s="29" t="str">
        <f t="shared" si="7"/>
        <v/>
      </c>
      <c r="D148" s="19" t="str">
        <f t="shared" si="5"/>
        <v/>
      </c>
      <c r="E148" s="20"/>
      <c r="F148" s="21" t="str">
        <f t="shared" si="3"/>
        <v/>
      </c>
      <c r="G148" s="22" t="str">
        <f t="shared" si="4"/>
        <v/>
      </c>
      <c r="H148" s="30"/>
      <c r="I148" s="24">
        <f>IFERROR(__xludf.DUMMYFUNCTION("SUM( FILTER(LogDistance, LogDate &gt;= $A148 - WEEKDAY($A148, 3), LogDate &lt;= $A148 ) )"),0.0)</f>
        <v>0</v>
      </c>
      <c r="J148" s="25">
        <f>IFERROR(__xludf.DUMMYFUNCTION("SUM( IFERROR( FILTER(LogDistance, LogDate &gt;= $A148 - (Day($A148) - 1), LogDate &lt;= $A148 ), 0) )"),0.0)</f>
        <v>0</v>
      </c>
      <c r="K148" s="25">
        <f>IFERROR(__xludf.DUMMYFUNCTION("SUM( IFERROR( FILTER(LogDistance, LogDate &gt;= DATE(YEAR($A148),1,1), LogDate &lt;= $A148 ), 0) )"),0.0)</f>
        <v>0</v>
      </c>
      <c r="L148" s="26">
        <f>IFERROR(__xludf.DUMMYFUNCTION("SUM( FILTER(LogDistance, LogDate &lt;= $A148 ) )"),0.0)</f>
        <v>0</v>
      </c>
      <c r="M148" s="30"/>
    </row>
    <row r="149">
      <c r="A149" s="16"/>
      <c r="B149" s="17" t="str">
        <f t="shared" si="1"/>
        <v/>
      </c>
      <c r="C149" s="29" t="str">
        <f t="shared" si="7"/>
        <v/>
      </c>
      <c r="D149" s="19" t="str">
        <f t="shared" si="5"/>
        <v/>
      </c>
      <c r="E149" s="20"/>
      <c r="F149" s="21" t="str">
        <f t="shared" si="3"/>
        <v/>
      </c>
      <c r="G149" s="22" t="str">
        <f t="shared" si="4"/>
        <v/>
      </c>
      <c r="H149" s="30"/>
      <c r="I149" s="24">
        <f>IFERROR(__xludf.DUMMYFUNCTION("SUM( FILTER(LogDistance, LogDate &gt;= $A149 - WEEKDAY($A149, 3), LogDate &lt;= $A149 ) )"),0.0)</f>
        <v>0</v>
      </c>
      <c r="J149" s="25">
        <f>IFERROR(__xludf.DUMMYFUNCTION("SUM( IFERROR( FILTER(LogDistance, LogDate &gt;= $A149 - (Day($A149) - 1), LogDate &lt;= $A149 ), 0) )"),0.0)</f>
        <v>0</v>
      </c>
      <c r="K149" s="25">
        <f>IFERROR(__xludf.DUMMYFUNCTION("SUM( IFERROR( FILTER(LogDistance, LogDate &gt;= DATE(YEAR($A149),1,1), LogDate &lt;= $A149 ), 0) )"),0.0)</f>
        <v>0</v>
      </c>
      <c r="L149" s="26">
        <f>IFERROR(__xludf.DUMMYFUNCTION("SUM( FILTER(LogDistance, LogDate &lt;= $A149 ) )"),0.0)</f>
        <v>0</v>
      </c>
      <c r="M149" s="30"/>
    </row>
    <row r="150">
      <c r="A150" s="16"/>
      <c r="B150" s="17" t="str">
        <f t="shared" si="1"/>
        <v/>
      </c>
      <c r="C150" s="29" t="str">
        <f t="shared" si="7"/>
        <v/>
      </c>
      <c r="D150" s="19" t="str">
        <f t="shared" si="5"/>
        <v/>
      </c>
      <c r="E150" s="20"/>
      <c r="F150" s="21" t="str">
        <f t="shared" si="3"/>
        <v/>
      </c>
      <c r="G150" s="22" t="str">
        <f t="shared" si="4"/>
        <v/>
      </c>
      <c r="H150" s="30"/>
      <c r="I150" s="24">
        <f>IFERROR(__xludf.DUMMYFUNCTION("SUM( FILTER(LogDistance, LogDate &gt;= $A150 - WEEKDAY($A150, 3), LogDate &lt;= $A150 ) )"),0.0)</f>
        <v>0</v>
      </c>
      <c r="J150" s="25">
        <f>IFERROR(__xludf.DUMMYFUNCTION("SUM( IFERROR( FILTER(LogDistance, LogDate &gt;= $A150 - (Day($A150) - 1), LogDate &lt;= $A150 ), 0) )"),0.0)</f>
        <v>0</v>
      </c>
      <c r="K150" s="25">
        <f>IFERROR(__xludf.DUMMYFUNCTION("SUM( IFERROR( FILTER(LogDistance, LogDate &gt;= DATE(YEAR($A150),1,1), LogDate &lt;= $A150 ), 0) )"),0.0)</f>
        <v>0</v>
      </c>
      <c r="L150" s="26">
        <f>IFERROR(__xludf.DUMMYFUNCTION("SUM( FILTER(LogDistance, LogDate &lt;= $A150 ) )"),0.0)</f>
        <v>0</v>
      </c>
      <c r="M150" s="30"/>
    </row>
    <row r="151">
      <c r="A151" s="16"/>
      <c r="B151" s="17" t="str">
        <f t="shared" si="1"/>
        <v/>
      </c>
      <c r="C151" s="29" t="str">
        <f t="shared" si="7"/>
        <v/>
      </c>
      <c r="D151" s="19" t="str">
        <f t="shared" si="5"/>
        <v/>
      </c>
      <c r="E151" s="20"/>
      <c r="F151" s="21" t="str">
        <f t="shared" si="3"/>
        <v/>
      </c>
      <c r="G151" s="22" t="str">
        <f t="shared" si="4"/>
        <v/>
      </c>
      <c r="H151" s="30"/>
      <c r="I151" s="24">
        <f>IFERROR(__xludf.DUMMYFUNCTION("SUM( FILTER(LogDistance, LogDate &gt;= $A151 - WEEKDAY($A151, 3), LogDate &lt;= $A151 ) )"),0.0)</f>
        <v>0</v>
      </c>
      <c r="J151" s="25">
        <f>IFERROR(__xludf.DUMMYFUNCTION("SUM( IFERROR( FILTER(LogDistance, LogDate &gt;= $A151 - (Day($A151) - 1), LogDate &lt;= $A151 ), 0) )"),0.0)</f>
        <v>0</v>
      </c>
      <c r="K151" s="25">
        <f>IFERROR(__xludf.DUMMYFUNCTION("SUM( IFERROR( FILTER(LogDistance, LogDate &gt;= DATE(YEAR($A151),1,1), LogDate &lt;= $A151 ), 0) )"),0.0)</f>
        <v>0</v>
      </c>
      <c r="L151" s="26">
        <f>IFERROR(__xludf.DUMMYFUNCTION("SUM( FILTER(LogDistance, LogDate &lt;= $A151 ) )"),0.0)</f>
        <v>0</v>
      </c>
      <c r="M151" s="30"/>
    </row>
    <row r="152">
      <c r="A152" s="16"/>
      <c r="B152" s="17" t="str">
        <f t="shared" si="1"/>
        <v/>
      </c>
      <c r="C152" s="29" t="str">
        <f t="shared" si="7"/>
        <v/>
      </c>
      <c r="D152" s="19" t="str">
        <f t="shared" si="5"/>
        <v/>
      </c>
      <c r="E152" s="20"/>
      <c r="F152" s="21" t="str">
        <f t="shared" si="3"/>
        <v/>
      </c>
      <c r="G152" s="22" t="str">
        <f t="shared" si="4"/>
        <v/>
      </c>
      <c r="H152" s="30"/>
      <c r="I152" s="24">
        <f>IFERROR(__xludf.DUMMYFUNCTION("SUM( FILTER(LogDistance, LogDate &gt;= $A152 - WEEKDAY($A152, 3), LogDate &lt;= $A152 ) )"),0.0)</f>
        <v>0</v>
      </c>
      <c r="J152" s="25">
        <f>IFERROR(__xludf.DUMMYFUNCTION("SUM( IFERROR( FILTER(LogDistance, LogDate &gt;= $A152 - (Day($A152) - 1), LogDate &lt;= $A152 ), 0) )"),0.0)</f>
        <v>0</v>
      </c>
      <c r="K152" s="25">
        <f>IFERROR(__xludf.DUMMYFUNCTION("SUM( IFERROR( FILTER(LogDistance, LogDate &gt;= DATE(YEAR($A152),1,1), LogDate &lt;= $A152 ), 0) )"),0.0)</f>
        <v>0</v>
      </c>
      <c r="L152" s="26">
        <f>IFERROR(__xludf.DUMMYFUNCTION("SUM( FILTER(LogDistance, LogDate &lt;= $A152 ) )"),0.0)</f>
        <v>0</v>
      </c>
      <c r="M152" s="30"/>
    </row>
    <row r="153">
      <c r="A153" s="16"/>
      <c r="B153" s="17" t="str">
        <f t="shared" si="1"/>
        <v/>
      </c>
      <c r="C153" s="29" t="str">
        <f t="shared" si="7"/>
        <v/>
      </c>
      <c r="D153" s="19" t="str">
        <f t="shared" si="5"/>
        <v/>
      </c>
      <c r="E153" s="20"/>
      <c r="F153" s="21" t="str">
        <f t="shared" si="3"/>
        <v/>
      </c>
      <c r="G153" s="22" t="str">
        <f t="shared" si="4"/>
        <v/>
      </c>
      <c r="H153" s="30"/>
      <c r="I153" s="24">
        <f>IFERROR(__xludf.DUMMYFUNCTION("SUM( FILTER(LogDistance, LogDate &gt;= $A153 - WEEKDAY($A153, 3), LogDate &lt;= $A153 ) )"),0.0)</f>
        <v>0</v>
      </c>
      <c r="J153" s="25">
        <f>IFERROR(__xludf.DUMMYFUNCTION("SUM( IFERROR( FILTER(LogDistance, LogDate &gt;= $A153 - (Day($A153) - 1), LogDate &lt;= $A153 ), 0) )"),0.0)</f>
        <v>0</v>
      </c>
      <c r="K153" s="25">
        <f>IFERROR(__xludf.DUMMYFUNCTION("SUM( IFERROR( FILTER(LogDistance, LogDate &gt;= DATE(YEAR($A153),1,1), LogDate &lt;= $A153 ), 0) )"),0.0)</f>
        <v>0</v>
      </c>
      <c r="L153" s="26">
        <f>IFERROR(__xludf.DUMMYFUNCTION("SUM( FILTER(LogDistance, LogDate &lt;= $A153 ) )"),0.0)</f>
        <v>0</v>
      </c>
      <c r="M153" s="30"/>
    </row>
    <row r="154">
      <c r="A154" s="16"/>
      <c r="B154" s="17" t="str">
        <f t="shared" si="1"/>
        <v/>
      </c>
      <c r="C154" s="29" t="str">
        <f t="shared" si="7"/>
        <v/>
      </c>
      <c r="D154" s="19" t="str">
        <f t="shared" si="5"/>
        <v/>
      </c>
      <c r="E154" s="20"/>
      <c r="F154" s="21" t="str">
        <f t="shared" si="3"/>
        <v/>
      </c>
      <c r="G154" s="22" t="str">
        <f t="shared" si="4"/>
        <v/>
      </c>
      <c r="H154" s="30"/>
      <c r="I154" s="24">
        <f>IFERROR(__xludf.DUMMYFUNCTION("SUM( FILTER(LogDistance, LogDate &gt;= $A154 - WEEKDAY($A154, 3), LogDate &lt;= $A154 ) )"),0.0)</f>
        <v>0</v>
      </c>
      <c r="J154" s="25">
        <f>IFERROR(__xludf.DUMMYFUNCTION("SUM( IFERROR( FILTER(LogDistance, LogDate &gt;= $A154 - (Day($A154) - 1), LogDate &lt;= $A154 ), 0) )"),0.0)</f>
        <v>0</v>
      </c>
      <c r="K154" s="25">
        <f>IFERROR(__xludf.DUMMYFUNCTION("SUM( IFERROR( FILTER(LogDistance, LogDate &gt;= DATE(YEAR($A154),1,1), LogDate &lt;= $A154 ), 0) )"),0.0)</f>
        <v>0</v>
      </c>
      <c r="L154" s="26">
        <f>IFERROR(__xludf.DUMMYFUNCTION("SUM( FILTER(LogDistance, LogDate &lt;= $A154 ) )"),0.0)</f>
        <v>0</v>
      </c>
      <c r="M154" s="30"/>
    </row>
    <row r="155">
      <c r="A155" s="16"/>
      <c r="B155" s="17" t="str">
        <f t="shared" si="1"/>
        <v/>
      </c>
      <c r="C155" s="29" t="str">
        <f t="shared" si="7"/>
        <v/>
      </c>
      <c r="D155" s="19" t="str">
        <f t="shared" si="5"/>
        <v/>
      </c>
      <c r="E155" s="20"/>
      <c r="F155" s="21" t="str">
        <f t="shared" si="3"/>
        <v/>
      </c>
      <c r="G155" s="22" t="str">
        <f t="shared" si="4"/>
        <v/>
      </c>
      <c r="H155" s="30"/>
      <c r="I155" s="24">
        <f>IFERROR(__xludf.DUMMYFUNCTION("SUM( FILTER(LogDistance, LogDate &gt;= $A155 - WEEKDAY($A155, 3), LogDate &lt;= $A155 ) )"),0.0)</f>
        <v>0</v>
      </c>
      <c r="J155" s="25">
        <f>IFERROR(__xludf.DUMMYFUNCTION("SUM( IFERROR( FILTER(LogDistance, LogDate &gt;= $A155 - (Day($A155) - 1), LogDate &lt;= $A155 ), 0) )"),0.0)</f>
        <v>0</v>
      </c>
      <c r="K155" s="25">
        <f>IFERROR(__xludf.DUMMYFUNCTION("SUM( IFERROR( FILTER(LogDistance, LogDate &gt;= DATE(YEAR($A155),1,1), LogDate &lt;= $A155 ), 0) )"),0.0)</f>
        <v>0</v>
      </c>
      <c r="L155" s="26">
        <f>IFERROR(__xludf.DUMMYFUNCTION("SUM( FILTER(LogDistance, LogDate &lt;= $A155 ) )"),0.0)</f>
        <v>0</v>
      </c>
      <c r="M155" s="30"/>
    </row>
    <row r="156">
      <c r="A156" s="16"/>
      <c r="B156" s="17" t="str">
        <f t="shared" si="1"/>
        <v/>
      </c>
      <c r="C156" s="29" t="str">
        <f t="shared" si="7"/>
        <v/>
      </c>
      <c r="D156" s="19" t="str">
        <f t="shared" si="5"/>
        <v/>
      </c>
      <c r="E156" s="20"/>
      <c r="F156" s="21" t="str">
        <f t="shared" si="3"/>
        <v/>
      </c>
      <c r="G156" s="22" t="str">
        <f t="shared" si="4"/>
        <v/>
      </c>
      <c r="H156" s="30"/>
      <c r="I156" s="24">
        <f>IFERROR(__xludf.DUMMYFUNCTION("SUM( FILTER(LogDistance, LogDate &gt;= $A156 - WEEKDAY($A156, 3), LogDate &lt;= $A156 ) )"),0.0)</f>
        <v>0</v>
      </c>
      <c r="J156" s="25">
        <f>IFERROR(__xludf.DUMMYFUNCTION("SUM( IFERROR( FILTER(LogDistance, LogDate &gt;= $A156 - (Day($A156) - 1), LogDate &lt;= $A156 ), 0) )"),0.0)</f>
        <v>0</v>
      </c>
      <c r="K156" s="25">
        <f>IFERROR(__xludf.DUMMYFUNCTION("SUM( IFERROR( FILTER(LogDistance, LogDate &gt;= DATE(YEAR($A156),1,1), LogDate &lt;= $A156 ), 0) )"),0.0)</f>
        <v>0</v>
      </c>
      <c r="L156" s="26">
        <f>IFERROR(__xludf.DUMMYFUNCTION("SUM( FILTER(LogDistance, LogDate &lt;= $A156 ) )"),0.0)</f>
        <v>0</v>
      </c>
      <c r="M156" s="30"/>
    </row>
    <row r="157">
      <c r="A157" s="16"/>
      <c r="B157" s="17" t="str">
        <f t="shared" si="1"/>
        <v/>
      </c>
      <c r="C157" s="29" t="str">
        <f t="shared" si="7"/>
        <v/>
      </c>
      <c r="D157" s="19" t="str">
        <f t="shared" si="5"/>
        <v/>
      </c>
      <c r="E157" s="20"/>
      <c r="F157" s="21" t="str">
        <f t="shared" si="3"/>
        <v/>
      </c>
      <c r="G157" s="22" t="str">
        <f t="shared" si="4"/>
        <v/>
      </c>
      <c r="H157" s="30"/>
      <c r="I157" s="24">
        <f>IFERROR(__xludf.DUMMYFUNCTION("SUM( FILTER(LogDistance, LogDate &gt;= $A157 - WEEKDAY($A157, 3), LogDate &lt;= $A157 ) )"),0.0)</f>
        <v>0</v>
      </c>
      <c r="J157" s="25">
        <f>IFERROR(__xludf.DUMMYFUNCTION("SUM( IFERROR( FILTER(LogDistance, LogDate &gt;= $A157 - (Day($A157) - 1), LogDate &lt;= $A157 ), 0) )"),0.0)</f>
        <v>0</v>
      </c>
      <c r="K157" s="25">
        <f>IFERROR(__xludf.DUMMYFUNCTION("SUM( IFERROR( FILTER(LogDistance, LogDate &gt;= DATE(YEAR($A157),1,1), LogDate &lt;= $A157 ), 0) )"),0.0)</f>
        <v>0</v>
      </c>
      <c r="L157" s="26">
        <f>IFERROR(__xludf.DUMMYFUNCTION("SUM( FILTER(LogDistance, LogDate &lt;= $A157 ) )"),0.0)</f>
        <v>0</v>
      </c>
      <c r="M157" s="30"/>
    </row>
    <row r="158">
      <c r="A158" s="16"/>
      <c r="B158" s="17" t="str">
        <f t="shared" si="1"/>
        <v/>
      </c>
      <c r="C158" s="29" t="str">
        <f t="shared" si="7"/>
        <v/>
      </c>
      <c r="D158" s="19" t="str">
        <f t="shared" si="5"/>
        <v/>
      </c>
      <c r="E158" s="20"/>
      <c r="F158" s="21" t="str">
        <f t="shared" si="3"/>
        <v/>
      </c>
      <c r="G158" s="22" t="str">
        <f t="shared" si="4"/>
        <v/>
      </c>
      <c r="H158" s="30"/>
      <c r="I158" s="24">
        <f>IFERROR(__xludf.DUMMYFUNCTION("SUM( FILTER(LogDistance, LogDate &gt;= $A158 - WEEKDAY($A158, 3), LogDate &lt;= $A158 ) )"),0.0)</f>
        <v>0</v>
      </c>
      <c r="J158" s="25">
        <f>IFERROR(__xludf.DUMMYFUNCTION("SUM( IFERROR( FILTER(LogDistance, LogDate &gt;= $A158 - (Day($A158) - 1), LogDate &lt;= $A158 ), 0) )"),0.0)</f>
        <v>0</v>
      </c>
      <c r="K158" s="25">
        <f>IFERROR(__xludf.DUMMYFUNCTION("SUM( IFERROR( FILTER(LogDistance, LogDate &gt;= DATE(YEAR($A158),1,1), LogDate &lt;= $A158 ), 0) )"),0.0)</f>
        <v>0</v>
      </c>
      <c r="L158" s="26">
        <f>IFERROR(__xludf.DUMMYFUNCTION("SUM( FILTER(LogDistance, LogDate &lt;= $A158 ) )"),0.0)</f>
        <v>0</v>
      </c>
      <c r="M158" s="30"/>
    </row>
    <row r="159">
      <c r="A159" s="16"/>
      <c r="B159" s="17" t="str">
        <f t="shared" si="1"/>
        <v/>
      </c>
      <c r="C159" s="29" t="str">
        <f t="shared" si="7"/>
        <v/>
      </c>
      <c r="D159" s="19" t="str">
        <f t="shared" si="5"/>
        <v/>
      </c>
      <c r="E159" s="20"/>
      <c r="F159" s="21" t="str">
        <f t="shared" si="3"/>
        <v/>
      </c>
      <c r="G159" s="22" t="str">
        <f t="shared" si="4"/>
        <v/>
      </c>
      <c r="H159" s="30"/>
      <c r="I159" s="24">
        <f>IFERROR(__xludf.DUMMYFUNCTION("SUM( FILTER(LogDistance, LogDate &gt;= $A159 - WEEKDAY($A159, 3), LogDate &lt;= $A159 ) )"),0.0)</f>
        <v>0</v>
      </c>
      <c r="J159" s="25">
        <f>IFERROR(__xludf.DUMMYFUNCTION("SUM( IFERROR( FILTER(LogDistance, LogDate &gt;= $A159 - (Day($A159) - 1), LogDate &lt;= $A159 ), 0) )"),0.0)</f>
        <v>0</v>
      </c>
      <c r="K159" s="25">
        <f>IFERROR(__xludf.DUMMYFUNCTION("SUM( IFERROR( FILTER(LogDistance, LogDate &gt;= DATE(YEAR($A159),1,1), LogDate &lt;= $A159 ), 0) )"),0.0)</f>
        <v>0</v>
      </c>
      <c r="L159" s="26">
        <f>IFERROR(__xludf.DUMMYFUNCTION("SUM( FILTER(LogDistance, LogDate &lt;= $A159 ) )"),0.0)</f>
        <v>0</v>
      </c>
      <c r="M159" s="30"/>
    </row>
    <row r="160">
      <c r="A160" s="16"/>
      <c r="B160" s="17" t="str">
        <f t="shared" si="1"/>
        <v/>
      </c>
      <c r="C160" s="29" t="str">
        <f t="shared" si="7"/>
        <v/>
      </c>
      <c r="D160" s="19" t="str">
        <f t="shared" si="5"/>
        <v/>
      </c>
      <c r="E160" s="20"/>
      <c r="F160" s="21" t="str">
        <f t="shared" si="3"/>
        <v/>
      </c>
      <c r="G160" s="22" t="str">
        <f t="shared" si="4"/>
        <v/>
      </c>
      <c r="H160" s="30"/>
      <c r="I160" s="24">
        <f>IFERROR(__xludf.DUMMYFUNCTION("SUM( FILTER(LogDistance, LogDate &gt;= $A160 - WEEKDAY($A160, 3), LogDate &lt;= $A160 ) )"),0.0)</f>
        <v>0</v>
      </c>
      <c r="J160" s="25">
        <f>IFERROR(__xludf.DUMMYFUNCTION("SUM( IFERROR( FILTER(LogDistance, LogDate &gt;= $A160 - (Day($A160) - 1), LogDate &lt;= $A160 ), 0) )"),0.0)</f>
        <v>0</v>
      </c>
      <c r="K160" s="25">
        <f>IFERROR(__xludf.DUMMYFUNCTION("SUM( IFERROR( FILTER(LogDistance, LogDate &gt;= DATE(YEAR($A160),1,1), LogDate &lt;= $A160 ), 0) )"),0.0)</f>
        <v>0</v>
      </c>
      <c r="L160" s="26">
        <f>IFERROR(__xludf.DUMMYFUNCTION("SUM( FILTER(LogDistance, LogDate &lt;= $A160 ) )"),0.0)</f>
        <v>0</v>
      </c>
      <c r="M160" s="30"/>
    </row>
    <row r="161">
      <c r="A161" s="16"/>
      <c r="B161" s="17" t="str">
        <f t="shared" si="1"/>
        <v/>
      </c>
      <c r="C161" s="29" t="str">
        <f t="shared" si="7"/>
        <v/>
      </c>
      <c r="D161" s="19" t="str">
        <f t="shared" si="5"/>
        <v/>
      </c>
      <c r="E161" s="20"/>
      <c r="F161" s="21" t="str">
        <f t="shared" si="3"/>
        <v/>
      </c>
      <c r="G161" s="22" t="str">
        <f t="shared" si="4"/>
        <v/>
      </c>
      <c r="H161" s="30"/>
      <c r="I161" s="24">
        <f>IFERROR(__xludf.DUMMYFUNCTION("SUM( FILTER(LogDistance, LogDate &gt;= $A161 - WEEKDAY($A161, 3), LogDate &lt;= $A161 ) )"),0.0)</f>
        <v>0</v>
      </c>
      <c r="J161" s="25">
        <f>IFERROR(__xludf.DUMMYFUNCTION("SUM( IFERROR( FILTER(LogDistance, LogDate &gt;= $A161 - (Day($A161) - 1), LogDate &lt;= $A161 ), 0) )"),0.0)</f>
        <v>0</v>
      </c>
      <c r="K161" s="25">
        <f>IFERROR(__xludf.DUMMYFUNCTION("SUM( IFERROR( FILTER(LogDistance, LogDate &gt;= DATE(YEAR($A161),1,1), LogDate &lt;= $A161 ), 0) )"),0.0)</f>
        <v>0</v>
      </c>
      <c r="L161" s="26">
        <f>IFERROR(__xludf.DUMMYFUNCTION("SUM( FILTER(LogDistance, LogDate &lt;= $A161 ) )"),0.0)</f>
        <v>0</v>
      </c>
      <c r="M161" s="30"/>
    </row>
    <row r="162">
      <c r="A162" s="16"/>
      <c r="B162" s="17" t="str">
        <f t="shared" si="1"/>
        <v/>
      </c>
      <c r="C162" s="29" t="str">
        <f t="shared" si="7"/>
        <v/>
      </c>
      <c r="D162" s="19" t="str">
        <f t="shared" si="5"/>
        <v/>
      </c>
      <c r="E162" s="20"/>
      <c r="F162" s="21" t="str">
        <f t="shared" si="3"/>
        <v/>
      </c>
      <c r="G162" s="22" t="str">
        <f t="shared" si="4"/>
        <v/>
      </c>
      <c r="H162" s="30"/>
      <c r="I162" s="24">
        <f>IFERROR(__xludf.DUMMYFUNCTION("SUM( FILTER(LogDistance, LogDate &gt;= $A162 - WEEKDAY($A162, 3), LogDate &lt;= $A162 ) )"),0.0)</f>
        <v>0</v>
      </c>
      <c r="J162" s="25">
        <f>IFERROR(__xludf.DUMMYFUNCTION("SUM( IFERROR( FILTER(LogDistance, LogDate &gt;= $A162 - (Day($A162) - 1), LogDate &lt;= $A162 ), 0) )"),0.0)</f>
        <v>0</v>
      </c>
      <c r="K162" s="25">
        <f>IFERROR(__xludf.DUMMYFUNCTION("SUM( IFERROR( FILTER(LogDistance, LogDate &gt;= DATE(YEAR($A162),1,1), LogDate &lt;= $A162 ), 0) )"),0.0)</f>
        <v>0</v>
      </c>
      <c r="L162" s="26">
        <f>IFERROR(__xludf.DUMMYFUNCTION("SUM( FILTER(LogDistance, LogDate &lt;= $A162 ) )"),0.0)</f>
        <v>0</v>
      </c>
      <c r="M162" s="30"/>
    </row>
    <row r="163">
      <c r="A163" s="16"/>
      <c r="B163" s="17" t="str">
        <f t="shared" si="1"/>
        <v/>
      </c>
      <c r="C163" s="29" t="str">
        <f t="shared" si="7"/>
        <v/>
      </c>
      <c r="D163" s="19" t="str">
        <f t="shared" si="5"/>
        <v/>
      </c>
      <c r="E163" s="20"/>
      <c r="F163" s="21" t="str">
        <f t="shared" si="3"/>
        <v/>
      </c>
      <c r="G163" s="22" t="str">
        <f t="shared" si="4"/>
        <v/>
      </c>
      <c r="H163" s="30"/>
      <c r="I163" s="24">
        <f>IFERROR(__xludf.DUMMYFUNCTION("SUM( FILTER(LogDistance, LogDate &gt;= $A163 - WEEKDAY($A163, 3), LogDate &lt;= $A163 ) )"),0.0)</f>
        <v>0</v>
      </c>
      <c r="J163" s="25">
        <f>IFERROR(__xludf.DUMMYFUNCTION("SUM( IFERROR( FILTER(LogDistance, LogDate &gt;= $A163 - (Day($A163) - 1), LogDate &lt;= $A163 ), 0) )"),0.0)</f>
        <v>0</v>
      </c>
      <c r="K163" s="25">
        <f>IFERROR(__xludf.DUMMYFUNCTION("SUM( IFERROR( FILTER(LogDistance, LogDate &gt;= DATE(YEAR($A163),1,1), LogDate &lt;= $A163 ), 0) )"),0.0)</f>
        <v>0</v>
      </c>
      <c r="L163" s="26">
        <f>IFERROR(__xludf.DUMMYFUNCTION("SUM( FILTER(LogDistance, LogDate &lt;= $A163 ) )"),0.0)</f>
        <v>0</v>
      </c>
      <c r="M163" s="30"/>
    </row>
    <row r="164">
      <c r="A164" s="16"/>
      <c r="B164" s="17" t="str">
        <f t="shared" si="1"/>
        <v/>
      </c>
      <c r="C164" s="29" t="str">
        <f t="shared" si="7"/>
        <v/>
      </c>
      <c r="D164" s="19" t="str">
        <f t="shared" si="5"/>
        <v/>
      </c>
      <c r="E164" s="20"/>
      <c r="F164" s="21" t="str">
        <f t="shared" si="3"/>
        <v/>
      </c>
      <c r="G164" s="22" t="str">
        <f t="shared" si="4"/>
        <v/>
      </c>
      <c r="H164" s="30"/>
      <c r="I164" s="24">
        <f>IFERROR(__xludf.DUMMYFUNCTION("SUM( FILTER(LogDistance, LogDate &gt;= $A164 - WEEKDAY($A164, 3), LogDate &lt;= $A164 ) )"),0.0)</f>
        <v>0</v>
      </c>
      <c r="J164" s="25">
        <f>IFERROR(__xludf.DUMMYFUNCTION("SUM( IFERROR( FILTER(LogDistance, LogDate &gt;= $A164 - (Day($A164) - 1), LogDate &lt;= $A164 ), 0) )"),0.0)</f>
        <v>0</v>
      </c>
      <c r="K164" s="25">
        <f>IFERROR(__xludf.DUMMYFUNCTION("SUM( IFERROR( FILTER(LogDistance, LogDate &gt;= DATE(YEAR($A164),1,1), LogDate &lt;= $A164 ), 0) )"),0.0)</f>
        <v>0</v>
      </c>
      <c r="L164" s="26">
        <f>IFERROR(__xludf.DUMMYFUNCTION("SUM( FILTER(LogDistance, LogDate &lt;= $A164 ) )"),0.0)</f>
        <v>0</v>
      </c>
      <c r="M164" s="30"/>
    </row>
    <row r="165">
      <c r="A165" s="16"/>
      <c r="B165" s="17" t="str">
        <f t="shared" si="1"/>
        <v/>
      </c>
      <c r="C165" s="29" t="str">
        <f t="shared" si="7"/>
        <v/>
      </c>
      <c r="D165" s="19" t="str">
        <f t="shared" si="5"/>
        <v/>
      </c>
      <c r="E165" s="20"/>
      <c r="F165" s="21" t="str">
        <f t="shared" si="3"/>
        <v/>
      </c>
      <c r="G165" s="22" t="str">
        <f t="shared" si="4"/>
        <v/>
      </c>
      <c r="H165" s="30"/>
      <c r="I165" s="24">
        <f>IFERROR(__xludf.DUMMYFUNCTION("SUM( FILTER(LogDistance, LogDate &gt;= $A165 - WEEKDAY($A165, 3), LogDate &lt;= $A165 ) )"),0.0)</f>
        <v>0</v>
      </c>
      <c r="J165" s="25">
        <f>IFERROR(__xludf.DUMMYFUNCTION("SUM( IFERROR( FILTER(LogDistance, LogDate &gt;= $A165 - (Day($A165) - 1), LogDate &lt;= $A165 ), 0) )"),0.0)</f>
        <v>0</v>
      </c>
      <c r="K165" s="25">
        <f>IFERROR(__xludf.DUMMYFUNCTION("SUM( IFERROR( FILTER(LogDistance, LogDate &gt;= DATE(YEAR($A165),1,1), LogDate &lt;= $A165 ), 0) )"),0.0)</f>
        <v>0</v>
      </c>
      <c r="L165" s="26">
        <f>IFERROR(__xludf.DUMMYFUNCTION("SUM( FILTER(LogDistance, LogDate &lt;= $A165 ) )"),0.0)</f>
        <v>0</v>
      </c>
      <c r="M165" s="30"/>
    </row>
    <row r="166">
      <c r="A166" s="16"/>
      <c r="B166" s="17" t="str">
        <f t="shared" si="1"/>
        <v/>
      </c>
      <c r="C166" s="29" t="str">
        <f t="shared" si="7"/>
        <v/>
      </c>
      <c r="D166" s="19" t="str">
        <f t="shared" si="5"/>
        <v/>
      </c>
      <c r="E166" s="20"/>
      <c r="F166" s="21" t="str">
        <f t="shared" si="3"/>
        <v/>
      </c>
      <c r="G166" s="22" t="str">
        <f t="shared" si="4"/>
        <v/>
      </c>
      <c r="H166" s="30"/>
      <c r="I166" s="24">
        <f>IFERROR(__xludf.DUMMYFUNCTION("SUM( FILTER(LogDistance, LogDate &gt;= $A166 - WEEKDAY($A166, 3), LogDate &lt;= $A166 ) )"),0.0)</f>
        <v>0</v>
      </c>
      <c r="J166" s="25">
        <f>IFERROR(__xludf.DUMMYFUNCTION("SUM( IFERROR( FILTER(LogDistance, LogDate &gt;= $A166 - (Day($A166) - 1), LogDate &lt;= $A166 ), 0) )"),0.0)</f>
        <v>0</v>
      </c>
      <c r="K166" s="25">
        <f>IFERROR(__xludf.DUMMYFUNCTION("SUM( IFERROR( FILTER(LogDistance, LogDate &gt;= DATE(YEAR($A166),1,1), LogDate &lt;= $A166 ), 0) )"),0.0)</f>
        <v>0</v>
      </c>
      <c r="L166" s="26">
        <f>IFERROR(__xludf.DUMMYFUNCTION("SUM( FILTER(LogDistance, LogDate &lt;= $A166 ) )"),0.0)</f>
        <v>0</v>
      </c>
      <c r="M166" s="30"/>
    </row>
    <row r="167">
      <c r="A167" s="16"/>
      <c r="B167" s="17" t="str">
        <f t="shared" si="1"/>
        <v/>
      </c>
      <c r="C167" s="29" t="str">
        <f t="shared" si="7"/>
        <v/>
      </c>
      <c r="D167" s="19" t="str">
        <f t="shared" si="5"/>
        <v/>
      </c>
      <c r="E167" s="20"/>
      <c r="F167" s="21" t="str">
        <f t="shared" si="3"/>
        <v/>
      </c>
      <c r="G167" s="22" t="str">
        <f t="shared" si="4"/>
        <v/>
      </c>
      <c r="H167" s="30"/>
      <c r="I167" s="24">
        <f>IFERROR(__xludf.DUMMYFUNCTION("SUM( FILTER(LogDistance, LogDate &gt;= $A167 - WEEKDAY($A167, 3), LogDate &lt;= $A167 ) )"),0.0)</f>
        <v>0</v>
      </c>
      <c r="J167" s="25">
        <f>IFERROR(__xludf.DUMMYFUNCTION("SUM( IFERROR( FILTER(LogDistance, LogDate &gt;= $A167 - (Day($A167) - 1), LogDate &lt;= $A167 ), 0) )"),0.0)</f>
        <v>0</v>
      </c>
      <c r="K167" s="25">
        <f>IFERROR(__xludf.DUMMYFUNCTION("SUM( IFERROR( FILTER(LogDistance, LogDate &gt;= DATE(YEAR($A167),1,1), LogDate &lt;= $A167 ), 0) )"),0.0)</f>
        <v>0</v>
      </c>
      <c r="L167" s="26">
        <f>IFERROR(__xludf.DUMMYFUNCTION("SUM( FILTER(LogDistance, LogDate &lt;= $A167 ) )"),0.0)</f>
        <v>0</v>
      </c>
      <c r="M167" s="30"/>
    </row>
    <row r="168">
      <c r="A168" s="16"/>
      <c r="B168" s="17" t="str">
        <f t="shared" si="1"/>
        <v/>
      </c>
      <c r="C168" s="29" t="str">
        <f t="shared" si="7"/>
        <v/>
      </c>
      <c r="D168" s="19" t="str">
        <f t="shared" si="5"/>
        <v/>
      </c>
      <c r="E168" s="20"/>
      <c r="F168" s="21" t="str">
        <f t="shared" si="3"/>
        <v/>
      </c>
      <c r="G168" s="22" t="str">
        <f t="shared" si="4"/>
        <v/>
      </c>
      <c r="H168" s="30"/>
      <c r="I168" s="24">
        <f>IFERROR(__xludf.DUMMYFUNCTION("SUM( FILTER(LogDistance, LogDate &gt;= $A168 - WEEKDAY($A168, 3), LogDate &lt;= $A168 ) )"),0.0)</f>
        <v>0</v>
      </c>
      <c r="J168" s="25">
        <f>IFERROR(__xludf.DUMMYFUNCTION("SUM( IFERROR( FILTER(LogDistance, LogDate &gt;= $A168 - (Day($A168) - 1), LogDate &lt;= $A168 ), 0) )"),0.0)</f>
        <v>0</v>
      </c>
      <c r="K168" s="25">
        <f>IFERROR(__xludf.DUMMYFUNCTION("SUM( IFERROR( FILTER(LogDistance, LogDate &gt;= DATE(YEAR($A168),1,1), LogDate &lt;= $A168 ), 0) )"),0.0)</f>
        <v>0</v>
      </c>
      <c r="L168" s="26">
        <f>IFERROR(__xludf.DUMMYFUNCTION("SUM( FILTER(LogDistance, LogDate &lt;= $A168 ) )"),0.0)</f>
        <v>0</v>
      </c>
      <c r="M168" s="30"/>
    </row>
    <row r="169">
      <c r="A169" s="16"/>
      <c r="B169" s="17" t="str">
        <f t="shared" si="1"/>
        <v/>
      </c>
      <c r="C169" s="29" t="str">
        <f t="shared" si="7"/>
        <v/>
      </c>
      <c r="D169" s="19" t="str">
        <f t="shared" si="5"/>
        <v/>
      </c>
      <c r="E169" s="20"/>
      <c r="F169" s="21" t="str">
        <f t="shared" si="3"/>
        <v/>
      </c>
      <c r="G169" s="22" t="str">
        <f t="shared" si="4"/>
        <v/>
      </c>
      <c r="H169" s="30"/>
      <c r="I169" s="24">
        <f>IFERROR(__xludf.DUMMYFUNCTION("SUM( FILTER(LogDistance, LogDate &gt;= $A169 - WEEKDAY($A169, 3), LogDate &lt;= $A169 ) )"),0.0)</f>
        <v>0</v>
      </c>
      <c r="J169" s="25">
        <f>IFERROR(__xludf.DUMMYFUNCTION("SUM( IFERROR( FILTER(LogDistance, LogDate &gt;= $A169 - (Day($A169) - 1), LogDate &lt;= $A169 ), 0) )"),0.0)</f>
        <v>0</v>
      </c>
      <c r="K169" s="25">
        <f>IFERROR(__xludf.DUMMYFUNCTION("SUM( IFERROR( FILTER(LogDistance, LogDate &gt;= DATE(YEAR($A169),1,1), LogDate &lt;= $A169 ), 0) )"),0.0)</f>
        <v>0</v>
      </c>
      <c r="L169" s="26">
        <f>IFERROR(__xludf.DUMMYFUNCTION("SUM( FILTER(LogDistance, LogDate &lt;= $A169 ) )"),0.0)</f>
        <v>0</v>
      </c>
      <c r="M169" s="30"/>
    </row>
    <row r="170">
      <c r="A170" s="16"/>
      <c r="B170" s="17" t="str">
        <f t="shared" si="1"/>
        <v/>
      </c>
      <c r="C170" s="29" t="str">
        <f t="shared" si="7"/>
        <v/>
      </c>
      <c r="D170" s="19" t="str">
        <f t="shared" si="5"/>
        <v/>
      </c>
      <c r="E170" s="20"/>
      <c r="F170" s="21" t="str">
        <f t="shared" si="3"/>
        <v/>
      </c>
      <c r="G170" s="22" t="str">
        <f t="shared" si="4"/>
        <v/>
      </c>
      <c r="H170" s="30"/>
      <c r="I170" s="24">
        <f>IFERROR(__xludf.DUMMYFUNCTION("SUM( FILTER(LogDistance, LogDate &gt;= $A170 - WEEKDAY($A170, 3), LogDate &lt;= $A170 ) )"),0.0)</f>
        <v>0</v>
      </c>
      <c r="J170" s="25">
        <f>IFERROR(__xludf.DUMMYFUNCTION("SUM( IFERROR( FILTER(LogDistance, LogDate &gt;= $A170 - (Day($A170) - 1), LogDate &lt;= $A170 ), 0) )"),0.0)</f>
        <v>0</v>
      </c>
      <c r="K170" s="25">
        <f>IFERROR(__xludf.DUMMYFUNCTION("SUM( IFERROR( FILTER(LogDistance, LogDate &gt;= DATE(YEAR($A170),1,1), LogDate &lt;= $A170 ), 0) )"),0.0)</f>
        <v>0</v>
      </c>
      <c r="L170" s="26">
        <f>IFERROR(__xludf.DUMMYFUNCTION("SUM( FILTER(LogDistance, LogDate &lt;= $A170 ) )"),0.0)</f>
        <v>0</v>
      </c>
      <c r="M170" s="30"/>
    </row>
    <row r="171">
      <c r="A171" s="16"/>
      <c r="B171" s="17" t="str">
        <f t="shared" si="1"/>
        <v/>
      </c>
      <c r="C171" s="29" t="str">
        <f t="shared" si="7"/>
        <v/>
      </c>
      <c r="D171" s="19" t="str">
        <f t="shared" si="5"/>
        <v/>
      </c>
      <c r="E171" s="20"/>
      <c r="F171" s="21" t="str">
        <f t="shared" si="3"/>
        <v/>
      </c>
      <c r="G171" s="22" t="str">
        <f t="shared" si="4"/>
        <v/>
      </c>
      <c r="H171" s="30"/>
      <c r="I171" s="24">
        <f>IFERROR(__xludf.DUMMYFUNCTION("SUM( FILTER(LogDistance, LogDate &gt;= $A171 - WEEKDAY($A171, 3), LogDate &lt;= $A171 ) )"),0.0)</f>
        <v>0</v>
      </c>
      <c r="J171" s="25">
        <f>IFERROR(__xludf.DUMMYFUNCTION("SUM( IFERROR( FILTER(LogDistance, LogDate &gt;= $A171 - (Day($A171) - 1), LogDate &lt;= $A171 ), 0) )"),0.0)</f>
        <v>0</v>
      </c>
      <c r="K171" s="25">
        <f>IFERROR(__xludf.DUMMYFUNCTION("SUM( IFERROR( FILTER(LogDistance, LogDate &gt;= DATE(YEAR($A171),1,1), LogDate &lt;= $A171 ), 0) )"),0.0)</f>
        <v>0</v>
      </c>
      <c r="L171" s="26">
        <f>IFERROR(__xludf.DUMMYFUNCTION("SUM( FILTER(LogDistance, LogDate &lt;= $A171 ) )"),0.0)</f>
        <v>0</v>
      </c>
      <c r="M171" s="30"/>
    </row>
    <row r="172">
      <c r="A172" s="16"/>
      <c r="B172" s="17" t="str">
        <f t="shared" si="1"/>
        <v/>
      </c>
      <c r="C172" s="29" t="str">
        <f t="shared" si="7"/>
        <v/>
      </c>
      <c r="D172" s="19" t="str">
        <f t="shared" si="5"/>
        <v/>
      </c>
      <c r="E172" s="20"/>
      <c r="F172" s="21" t="str">
        <f t="shared" si="3"/>
        <v/>
      </c>
      <c r="G172" s="22" t="str">
        <f t="shared" si="4"/>
        <v/>
      </c>
      <c r="H172" s="30"/>
      <c r="I172" s="24">
        <f>IFERROR(__xludf.DUMMYFUNCTION("SUM( FILTER(LogDistance, LogDate &gt;= $A172 - WEEKDAY($A172, 3), LogDate &lt;= $A172 ) )"),0.0)</f>
        <v>0</v>
      </c>
      <c r="J172" s="25">
        <f>IFERROR(__xludf.DUMMYFUNCTION("SUM( IFERROR( FILTER(LogDistance, LogDate &gt;= $A172 - (Day($A172) - 1), LogDate &lt;= $A172 ), 0) )"),0.0)</f>
        <v>0</v>
      </c>
      <c r="K172" s="25">
        <f>IFERROR(__xludf.DUMMYFUNCTION("SUM( IFERROR( FILTER(LogDistance, LogDate &gt;= DATE(YEAR($A172),1,1), LogDate &lt;= $A172 ), 0) )"),0.0)</f>
        <v>0</v>
      </c>
      <c r="L172" s="26">
        <f>IFERROR(__xludf.DUMMYFUNCTION("SUM( FILTER(LogDistance, LogDate &lt;= $A172 ) )"),0.0)</f>
        <v>0</v>
      </c>
      <c r="M172" s="30"/>
    </row>
    <row r="173">
      <c r="A173" s="16"/>
      <c r="B173" s="17" t="str">
        <f t="shared" si="1"/>
        <v/>
      </c>
      <c r="C173" s="29" t="str">
        <f t="shared" si="7"/>
        <v/>
      </c>
      <c r="D173" s="19" t="str">
        <f t="shared" si="5"/>
        <v/>
      </c>
      <c r="E173" s="20"/>
      <c r="F173" s="21" t="str">
        <f t="shared" si="3"/>
        <v/>
      </c>
      <c r="G173" s="22" t="str">
        <f t="shared" si="4"/>
        <v/>
      </c>
      <c r="H173" s="30"/>
      <c r="I173" s="24">
        <f>IFERROR(__xludf.DUMMYFUNCTION("SUM( FILTER(LogDistance, LogDate &gt;= $A173 - WEEKDAY($A173, 3), LogDate &lt;= $A173 ) )"),0.0)</f>
        <v>0</v>
      </c>
      <c r="J173" s="25">
        <f>IFERROR(__xludf.DUMMYFUNCTION("SUM( IFERROR( FILTER(LogDistance, LogDate &gt;= $A173 - (Day($A173) - 1), LogDate &lt;= $A173 ), 0) )"),0.0)</f>
        <v>0</v>
      </c>
      <c r="K173" s="25">
        <f>IFERROR(__xludf.DUMMYFUNCTION("SUM( IFERROR( FILTER(LogDistance, LogDate &gt;= DATE(YEAR($A173),1,1), LogDate &lt;= $A173 ), 0) )"),0.0)</f>
        <v>0</v>
      </c>
      <c r="L173" s="26">
        <f>IFERROR(__xludf.DUMMYFUNCTION("SUM( FILTER(LogDistance, LogDate &lt;= $A173 ) )"),0.0)</f>
        <v>0</v>
      </c>
      <c r="M173" s="30"/>
    </row>
    <row r="174">
      <c r="A174" s="16"/>
      <c r="B174" s="17" t="str">
        <f t="shared" si="1"/>
        <v/>
      </c>
      <c r="C174" s="29" t="str">
        <f t="shared" si="7"/>
        <v/>
      </c>
      <c r="D174" s="19" t="str">
        <f t="shared" si="5"/>
        <v/>
      </c>
      <c r="E174" s="20"/>
      <c r="F174" s="21" t="str">
        <f t="shared" si="3"/>
        <v/>
      </c>
      <c r="G174" s="22" t="str">
        <f t="shared" si="4"/>
        <v/>
      </c>
      <c r="H174" s="30"/>
      <c r="I174" s="24">
        <f>IFERROR(__xludf.DUMMYFUNCTION("SUM( FILTER(LogDistance, LogDate &gt;= $A174 - WEEKDAY($A174, 3), LogDate &lt;= $A174 ) )"),0.0)</f>
        <v>0</v>
      </c>
      <c r="J174" s="25">
        <f>IFERROR(__xludf.DUMMYFUNCTION("SUM( IFERROR( FILTER(LogDistance, LogDate &gt;= $A174 - (Day($A174) - 1), LogDate &lt;= $A174 ), 0) )"),0.0)</f>
        <v>0</v>
      </c>
      <c r="K174" s="25">
        <f>IFERROR(__xludf.DUMMYFUNCTION("SUM( IFERROR( FILTER(LogDistance, LogDate &gt;= DATE(YEAR($A174),1,1), LogDate &lt;= $A174 ), 0) )"),0.0)</f>
        <v>0</v>
      </c>
      <c r="L174" s="26">
        <f>IFERROR(__xludf.DUMMYFUNCTION("SUM( FILTER(LogDistance, LogDate &lt;= $A174 ) )"),0.0)</f>
        <v>0</v>
      </c>
      <c r="M174" s="30"/>
    </row>
    <row r="175">
      <c r="A175" s="16"/>
      <c r="B175" s="17" t="str">
        <f t="shared" si="1"/>
        <v/>
      </c>
      <c r="C175" s="29" t="str">
        <f t="shared" si="7"/>
        <v/>
      </c>
      <c r="D175" s="19" t="str">
        <f t="shared" si="5"/>
        <v/>
      </c>
      <c r="E175" s="20"/>
      <c r="F175" s="21" t="str">
        <f t="shared" si="3"/>
        <v/>
      </c>
      <c r="G175" s="22" t="str">
        <f t="shared" si="4"/>
        <v/>
      </c>
      <c r="H175" s="30"/>
      <c r="I175" s="24">
        <f>IFERROR(__xludf.DUMMYFUNCTION("SUM( FILTER(LogDistance, LogDate &gt;= $A175 - WEEKDAY($A175, 3), LogDate &lt;= $A175 ) )"),0.0)</f>
        <v>0</v>
      </c>
      <c r="J175" s="25">
        <f>IFERROR(__xludf.DUMMYFUNCTION("SUM( IFERROR( FILTER(LogDistance, LogDate &gt;= $A175 - (Day($A175) - 1), LogDate &lt;= $A175 ), 0) )"),0.0)</f>
        <v>0</v>
      </c>
      <c r="K175" s="25">
        <f>IFERROR(__xludf.DUMMYFUNCTION("SUM( IFERROR( FILTER(LogDistance, LogDate &gt;= DATE(YEAR($A175),1,1), LogDate &lt;= $A175 ), 0) )"),0.0)</f>
        <v>0</v>
      </c>
      <c r="L175" s="26">
        <f>IFERROR(__xludf.DUMMYFUNCTION("SUM( FILTER(LogDistance, LogDate &lt;= $A175 ) )"),0.0)</f>
        <v>0</v>
      </c>
      <c r="M175" s="30"/>
    </row>
    <row r="176">
      <c r="A176" s="16"/>
      <c r="B176" s="17" t="str">
        <f t="shared" si="1"/>
        <v/>
      </c>
      <c r="C176" s="29" t="str">
        <f t="shared" si="7"/>
        <v/>
      </c>
      <c r="D176" s="19" t="str">
        <f t="shared" si="5"/>
        <v/>
      </c>
      <c r="E176" s="20"/>
      <c r="F176" s="21" t="str">
        <f t="shared" si="3"/>
        <v/>
      </c>
      <c r="G176" s="22" t="str">
        <f t="shared" si="4"/>
        <v/>
      </c>
      <c r="H176" s="30"/>
      <c r="I176" s="24">
        <f>IFERROR(__xludf.DUMMYFUNCTION("SUM( FILTER(LogDistance, LogDate &gt;= $A176 - WEEKDAY($A176, 3), LogDate &lt;= $A176 ) )"),0.0)</f>
        <v>0</v>
      </c>
      <c r="J176" s="25">
        <f>IFERROR(__xludf.DUMMYFUNCTION("SUM( IFERROR( FILTER(LogDistance, LogDate &gt;= $A176 - (Day($A176) - 1), LogDate &lt;= $A176 ), 0) )"),0.0)</f>
        <v>0</v>
      </c>
      <c r="K176" s="25">
        <f>IFERROR(__xludf.DUMMYFUNCTION("SUM( IFERROR( FILTER(LogDistance, LogDate &gt;= DATE(YEAR($A176),1,1), LogDate &lt;= $A176 ), 0) )"),0.0)</f>
        <v>0</v>
      </c>
      <c r="L176" s="26">
        <f>IFERROR(__xludf.DUMMYFUNCTION("SUM( FILTER(LogDistance, LogDate &lt;= $A176 ) )"),0.0)</f>
        <v>0</v>
      </c>
      <c r="M176" s="30"/>
    </row>
    <row r="177">
      <c r="A177" s="16"/>
      <c r="B177" s="17" t="str">
        <f t="shared" si="1"/>
        <v/>
      </c>
      <c r="C177" s="29" t="str">
        <f t="shared" si="7"/>
        <v/>
      </c>
      <c r="D177" s="19" t="str">
        <f t="shared" si="5"/>
        <v/>
      </c>
      <c r="E177" s="20"/>
      <c r="F177" s="21" t="str">
        <f t="shared" si="3"/>
        <v/>
      </c>
      <c r="G177" s="22" t="str">
        <f t="shared" si="4"/>
        <v/>
      </c>
      <c r="H177" s="30"/>
      <c r="I177" s="24">
        <f>IFERROR(__xludf.DUMMYFUNCTION("SUM( FILTER(LogDistance, LogDate &gt;= $A177 - WEEKDAY($A177, 3), LogDate &lt;= $A177 ) )"),0.0)</f>
        <v>0</v>
      </c>
      <c r="J177" s="25">
        <f>IFERROR(__xludf.DUMMYFUNCTION("SUM( IFERROR( FILTER(LogDistance, LogDate &gt;= $A177 - (Day($A177) - 1), LogDate &lt;= $A177 ), 0) )"),0.0)</f>
        <v>0</v>
      </c>
      <c r="K177" s="25">
        <f>IFERROR(__xludf.DUMMYFUNCTION("SUM( IFERROR( FILTER(LogDistance, LogDate &gt;= DATE(YEAR($A177),1,1), LogDate &lt;= $A177 ), 0) )"),0.0)</f>
        <v>0</v>
      </c>
      <c r="L177" s="26">
        <f>IFERROR(__xludf.DUMMYFUNCTION("SUM( FILTER(LogDistance, LogDate &lt;= $A177 ) )"),0.0)</f>
        <v>0</v>
      </c>
      <c r="M177" s="30"/>
    </row>
    <row r="178">
      <c r="A178" s="16"/>
      <c r="B178" s="17" t="str">
        <f t="shared" si="1"/>
        <v/>
      </c>
      <c r="C178" s="29" t="str">
        <f t="shared" si="7"/>
        <v/>
      </c>
      <c r="D178" s="19" t="str">
        <f t="shared" si="5"/>
        <v/>
      </c>
      <c r="E178" s="20"/>
      <c r="F178" s="21" t="str">
        <f t="shared" si="3"/>
        <v/>
      </c>
      <c r="G178" s="22" t="str">
        <f t="shared" si="4"/>
        <v/>
      </c>
      <c r="H178" s="30"/>
      <c r="I178" s="24">
        <f>IFERROR(__xludf.DUMMYFUNCTION("SUM( FILTER(LogDistance, LogDate &gt;= $A178 - WEEKDAY($A178, 3), LogDate &lt;= $A178 ) )"),0.0)</f>
        <v>0</v>
      </c>
      <c r="J178" s="25">
        <f>IFERROR(__xludf.DUMMYFUNCTION("SUM( IFERROR( FILTER(LogDistance, LogDate &gt;= $A178 - (Day($A178) - 1), LogDate &lt;= $A178 ), 0) )"),0.0)</f>
        <v>0</v>
      </c>
      <c r="K178" s="25">
        <f>IFERROR(__xludf.DUMMYFUNCTION("SUM( IFERROR( FILTER(LogDistance, LogDate &gt;= DATE(YEAR($A178),1,1), LogDate &lt;= $A178 ), 0) )"),0.0)</f>
        <v>0</v>
      </c>
      <c r="L178" s="26">
        <f>IFERROR(__xludf.DUMMYFUNCTION("SUM( FILTER(LogDistance, LogDate &lt;= $A178 ) )"),0.0)</f>
        <v>0</v>
      </c>
      <c r="M178" s="30"/>
    </row>
    <row r="179">
      <c r="A179" s="16"/>
      <c r="B179" s="17" t="str">
        <f t="shared" si="1"/>
        <v/>
      </c>
      <c r="C179" s="29" t="str">
        <f t="shared" si="7"/>
        <v/>
      </c>
      <c r="D179" s="19" t="str">
        <f t="shared" si="5"/>
        <v/>
      </c>
      <c r="E179" s="20"/>
      <c r="F179" s="21" t="str">
        <f t="shared" si="3"/>
        <v/>
      </c>
      <c r="G179" s="22" t="str">
        <f t="shared" si="4"/>
        <v/>
      </c>
      <c r="H179" s="30"/>
      <c r="I179" s="24">
        <f>IFERROR(__xludf.DUMMYFUNCTION("SUM( FILTER(LogDistance, LogDate &gt;= $A179 - WEEKDAY($A179, 3), LogDate &lt;= $A179 ) )"),0.0)</f>
        <v>0</v>
      </c>
      <c r="J179" s="25">
        <f>IFERROR(__xludf.DUMMYFUNCTION("SUM( IFERROR( FILTER(LogDistance, LogDate &gt;= $A179 - (Day($A179) - 1), LogDate &lt;= $A179 ), 0) )"),0.0)</f>
        <v>0</v>
      </c>
      <c r="K179" s="25">
        <f>IFERROR(__xludf.DUMMYFUNCTION("SUM( IFERROR( FILTER(LogDistance, LogDate &gt;= DATE(YEAR($A179),1,1), LogDate &lt;= $A179 ), 0) )"),0.0)</f>
        <v>0</v>
      </c>
      <c r="L179" s="26">
        <f>IFERROR(__xludf.DUMMYFUNCTION("SUM( FILTER(LogDistance, LogDate &lt;= $A179 ) )"),0.0)</f>
        <v>0</v>
      </c>
      <c r="M179" s="30"/>
    </row>
    <row r="180">
      <c r="A180" s="16"/>
      <c r="B180" s="17" t="str">
        <f t="shared" si="1"/>
        <v/>
      </c>
      <c r="C180" s="29" t="str">
        <f t="shared" si="7"/>
        <v/>
      </c>
      <c r="D180" s="19" t="str">
        <f t="shared" si="5"/>
        <v/>
      </c>
      <c r="E180" s="20"/>
      <c r="F180" s="21" t="str">
        <f t="shared" si="3"/>
        <v/>
      </c>
      <c r="G180" s="22" t="str">
        <f t="shared" si="4"/>
        <v/>
      </c>
      <c r="H180" s="30"/>
      <c r="I180" s="24">
        <f>IFERROR(__xludf.DUMMYFUNCTION("SUM( FILTER(LogDistance, LogDate &gt;= $A180 - WEEKDAY($A180, 3), LogDate &lt;= $A180 ) )"),0.0)</f>
        <v>0</v>
      </c>
      <c r="J180" s="25">
        <f>IFERROR(__xludf.DUMMYFUNCTION("SUM( IFERROR( FILTER(LogDistance, LogDate &gt;= $A180 - (Day($A180) - 1), LogDate &lt;= $A180 ), 0) )"),0.0)</f>
        <v>0</v>
      </c>
      <c r="K180" s="25">
        <f>IFERROR(__xludf.DUMMYFUNCTION("SUM( IFERROR( FILTER(LogDistance, LogDate &gt;= DATE(YEAR($A180),1,1), LogDate &lt;= $A180 ), 0) )"),0.0)</f>
        <v>0</v>
      </c>
      <c r="L180" s="26">
        <f>IFERROR(__xludf.DUMMYFUNCTION("SUM( FILTER(LogDistance, LogDate &lt;= $A180 ) )"),0.0)</f>
        <v>0</v>
      </c>
      <c r="M180" s="30"/>
    </row>
    <row r="181">
      <c r="A181" s="16"/>
      <c r="B181" s="17" t="str">
        <f t="shared" si="1"/>
        <v/>
      </c>
      <c r="C181" s="29" t="str">
        <f t="shared" si="7"/>
        <v/>
      </c>
      <c r="D181" s="19" t="str">
        <f t="shared" si="5"/>
        <v/>
      </c>
      <c r="E181" s="20"/>
      <c r="F181" s="21" t="str">
        <f t="shared" si="3"/>
        <v/>
      </c>
      <c r="G181" s="22" t="str">
        <f t="shared" si="4"/>
        <v/>
      </c>
      <c r="H181" s="30"/>
      <c r="I181" s="24">
        <f>IFERROR(__xludf.DUMMYFUNCTION("SUM( FILTER(LogDistance, LogDate &gt;= $A181 - WEEKDAY($A181, 3), LogDate &lt;= $A181 ) )"),0.0)</f>
        <v>0</v>
      </c>
      <c r="J181" s="25">
        <f>IFERROR(__xludf.DUMMYFUNCTION("SUM( IFERROR( FILTER(LogDistance, LogDate &gt;= $A181 - (Day($A181) - 1), LogDate &lt;= $A181 ), 0) )"),0.0)</f>
        <v>0</v>
      </c>
      <c r="K181" s="25">
        <f>IFERROR(__xludf.DUMMYFUNCTION("SUM( IFERROR( FILTER(LogDistance, LogDate &gt;= DATE(YEAR($A181),1,1), LogDate &lt;= $A181 ), 0) )"),0.0)</f>
        <v>0</v>
      </c>
      <c r="L181" s="26">
        <f>IFERROR(__xludf.DUMMYFUNCTION("SUM( FILTER(LogDistance, LogDate &lt;= $A181 ) )"),0.0)</f>
        <v>0</v>
      </c>
      <c r="M181" s="30"/>
    </row>
    <row r="182">
      <c r="A182" s="16"/>
      <c r="B182" s="17" t="str">
        <f t="shared" si="1"/>
        <v/>
      </c>
      <c r="C182" s="29" t="str">
        <f t="shared" si="7"/>
        <v/>
      </c>
      <c r="D182" s="19" t="str">
        <f t="shared" si="5"/>
        <v/>
      </c>
      <c r="E182" s="20"/>
      <c r="F182" s="21" t="str">
        <f t="shared" si="3"/>
        <v/>
      </c>
      <c r="G182" s="22" t="str">
        <f t="shared" si="4"/>
        <v/>
      </c>
      <c r="H182" s="30"/>
      <c r="I182" s="24">
        <f>IFERROR(__xludf.DUMMYFUNCTION("SUM( FILTER(LogDistance, LogDate &gt;= $A182 - WEEKDAY($A182, 3), LogDate &lt;= $A182 ) )"),0.0)</f>
        <v>0</v>
      </c>
      <c r="J182" s="25">
        <f>IFERROR(__xludf.DUMMYFUNCTION("SUM( IFERROR( FILTER(LogDistance, LogDate &gt;= $A182 - (Day($A182) - 1), LogDate &lt;= $A182 ), 0) )"),0.0)</f>
        <v>0</v>
      </c>
      <c r="K182" s="25">
        <f>IFERROR(__xludf.DUMMYFUNCTION("SUM( IFERROR( FILTER(LogDistance, LogDate &gt;= DATE(YEAR($A182),1,1), LogDate &lt;= $A182 ), 0) )"),0.0)</f>
        <v>0</v>
      </c>
      <c r="L182" s="26">
        <f>IFERROR(__xludf.DUMMYFUNCTION("SUM( FILTER(LogDistance, LogDate &lt;= $A182 ) )"),0.0)</f>
        <v>0</v>
      </c>
      <c r="M182" s="30"/>
    </row>
    <row r="183">
      <c r="A183" s="16"/>
      <c r="B183" s="17" t="str">
        <f t="shared" si="1"/>
        <v/>
      </c>
      <c r="C183" s="29" t="str">
        <f t="shared" si="7"/>
        <v/>
      </c>
      <c r="D183" s="19" t="str">
        <f t="shared" si="5"/>
        <v/>
      </c>
      <c r="E183" s="20"/>
      <c r="F183" s="21" t="str">
        <f t="shared" si="3"/>
        <v/>
      </c>
      <c r="G183" s="22" t="str">
        <f t="shared" si="4"/>
        <v/>
      </c>
      <c r="H183" s="30"/>
      <c r="I183" s="24">
        <f>IFERROR(__xludf.DUMMYFUNCTION("SUM( FILTER(LogDistance, LogDate &gt;= $A183 - WEEKDAY($A183, 3), LogDate &lt;= $A183 ) )"),0.0)</f>
        <v>0</v>
      </c>
      <c r="J183" s="25">
        <f>IFERROR(__xludf.DUMMYFUNCTION("SUM( IFERROR( FILTER(LogDistance, LogDate &gt;= $A183 - (Day($A183) - 1), LogDate &lt;= $A183 ), 0) )"),0.0)</f>
        <v>0</v>
      </c>
      <c r="K183" s="25">
        <f>IFERROR(__xludf.DUMMYFUNCTION("SUM( IFERROR( FILTER(LogDistance, LogDate &gt;= DATE(YEAR($A183),1,1), LogDate &lt;= $A183 ), 0) )"),0.0)</f>
        <v>0</v>
      </c>
      <c r="L183" s="26">
        <f>IFERROR(__xludf.DUMMYFUNCTION("SUM( FILTER(LogDistance, LogDate &lt;= $A183 ) )"),0.0)</f>
        <v>0</v>
      </c>
      <c r="M183" s="30"/>
    </row>
    <row r="184">
      <c r="A184" s="16"/>
      <c r="B184" s="17" t="str">
        <f t="shared" si="1"/>
        <v/>
      </c>
      <c r="C184" s="29" t="str">
        <f t="shared" si="7"/>
        <v/>
      </c>
      <c r="D184" s="19" t="str">
        <f t="shared" si="5"/>
        <v/>
      </c>
      <c r="E184" s="20"/>
      <c r="F184" s="21" t="str">
        <f t="shared" si="3"/>
        <v/>
      </c>
      <c r="G184" s="22" t="str">
        <f t="shared" si="4"/>
        <v/>
      </c>
      <c r="H184" s="30"/>
      <c r="I184" s="24">
        <f>IFERROR(__xludf.DUMMYFUNCTION("SUM( FILTER(LogDistance, LogDate &gt;= $A184 - WEEKDAY($A184, 3), LogDate &lt;= $A184 ) )"),0.0)</f>
        <v>0</v>
      </c>
      <c r="J184" s="25">
        <f>IFERROR(__xludf.DUMMYFUNCTION("SUM( IFERROR( FILTER(LogDistance, LogDate &gt;= $A184 - (Day($A184) - 1), LogDate &lt;= $A184 ), 0) )"),0.0)</f>
        <v>0</v>
      </c>
      <c r="K184" s="25">
        <f>IFERROR(__xludf.DUMMYFUNCTION("SUM( IFERROR( FILTER(LogDistance, LogDate &gt;= DATE(YEAR($A184),1,1), LogDate &lt;= $A184 ), 0) )"),0.0)</f>
        <v>0</v>
      </c>
      <c r="L184" s="26">
        <f>IFERROR(__xludf.DUMMYFUNCTION("SUM( FILTER(LogDistance, LogDate &lt;= $A184 ) )"),0.0)</f>
        <v>0</v>
      </c>
      <c r="M184" s="30"/>
    </row>
    <row r="185">
      <c r="A185" s="16"/>
      <c r="B185" s="17" t="str">
        <f t="shared" si="1"/>
        <v/>
      </c>
      <c r="C185" s="29" t="str">
        <f t="shared" si="7"/>
        <v/>
      </c>
      <c r="D185" s="19" t="str">
        <f t="shared" si="5"/>
        <v/>
      </c>
      <c r="E185" s="20"/>
      <c r="F185" s="21" t="str">
        <f t="shared" si="3"/>
        <v/>
      </c>
      <c r="G185" s="22" t="str">
        <f t="shared" si="4"/>
        <v/>
      </c>
      <c r="H185" s="30"/>
      <c r="I185" s="24">
        <f>IFERROR(__xludf.DUMMYFUNCTION("SUM( FILTER(LogDistance, LogDate &gt;= $A185 - WEEKDAY($A185, 3), LogDate &lt;= $A185 ) )"),0.0)</f>
        <v>0</v>
      </c>
      <c r="J185" s="25">
        <f>IFERROR(__xludf.DUMMYFUNCTION("SUM( IFERROR( FILTER(LogDistance, LogDate &gt;= $A185 - (Day($A185) - 1), LogDate &lt;= $A185 ), 0) )"),0.0)</f>
        <v>0</v>
      </c>
      <c r="K185" s="25">
        <f>IFERROR(__xludf.DUMMYFUNCTION("SUM( IFERROR( FILTER(LogDistance, LogDate &gt;= DATE(YEAR($A185),1,1), LogDate &lt;= $A185 ), 0) )"),0.0)</f>
        <v>0</v>
      </c>
      <c r="L185" s="26">
        <f>IFERROR(__xludf.DUMMYFUNCTION("SUM( FILTER(LogDistance, LogDate &lt;= $A185 ) )"),0.0)</f>
        <v>0</v>
      </c>
      <c r="M185" s="30"/>
    </row>
    <row r="186">
      <c r="A186" s="16"/>
      <c r="B186" s="17" t="str">
        <f t="shared" si="1"/>
        <v/>
      </c>
      <c r="C186" s="29" t="str">
        <f t="shared" si="7"/>
        <v/>
      </c>
      <c r="D186" s="19" t="str">
        <f t="shared" si="5"/>
        <v/>
      </c>
      <c r="E186" s="20"/>
      <c r="F186" s="21" t="str">
        <f t="shared" si="3"/>
        <v/>
      </c>
      <c r="G186" s="22" t="str">
        <f t="shared" si="4"/>
        <v/>
      </c>
      <c r="H186" s="30"/>
      <c r="I186" s="24">
        <f>IFERROR(__xludf.DUMMYFUNCTION("SUM( FILTER(LogDistance, LogDate &gt;= $A186 - WEEKDAY($A186, 3), LogDate &lt;= $A186 ) )"),0.0)</f>
        <v>0</v>
      </c>
      <c r="J186" s="25">
        <f>IFERROR(__xludf.DUMMYFUNCTION("SUM( IFERROR( FILTER(LogDistance, LogDate &gt;= $A186 - (Day($A186) - 1), LogDate &lt;= $A186 ), 0) )"),0.0)</f>
        <v>0</v>
      </c>
      <c r="K186" s="25">
        <f>IFERROR(__xludf.DUMMYFUNCTION("SUM( IFERROR( FILTER(LogDistance, LogDate &gt;= DATE(YEAR($A186),1,1), LogDate &lt;= $A186 ), 0) )"),0.0)</f>
        <v>0</v>
      </c>
      <c r="L186" s="26">
        <f>IFERROR(__xludf.DUMMYFUNCTION("SUM( FILTER(LogDistance, LogDate &lt;= $A186 ) )"),0.0)</f>
        <v>0</v>
      </c>
      <c r="M186" s="30"/>
    </row>
    <row r="187">
      <c r="A187" s="16"/>
      <c r="B187" s="17" t="str">
        <f t="shared" si="1"/>
        <v/>
      </c>
      <c r="C187" s="29" t="str">
        <f t="shared" si="7"/>
        <v/>
      </c>
      <c r="D187" s="19" t="str">
        <f t="shared" si="5"/>
        <v/>
      </c>
      <c r="E187" s="20"/>
      <c r="F187" s="21" t="str">
        <f t="shared" si="3"/>
        <v/>
      </c>
      <c r="G187" s="22" t="str">
        <f t="shared" si="4"/>
        <v/>
      </c>
      <c r="H187" s="30"/>
      <c r="I187" s="24">
        <f>IFERROR(__xludf.DUMMYFUNCTION("SUM( FILTER(LogDistance, LogDate &gt;= $A187 - WEEKDAY($A187, 3), LogDate &lt;= $A187 ) )"),0.0)</f>
        <v>0</v>
      </c>
      <c r="J187" s="25">
        <f>IFERROR(__xludf.DUMMYFUNCTION("SUM( IFERROR( FILTER(LogDistance, LogDate &gt;= $A187 - (Day($A187) - 1), LogDate &lt;= $A187 ), 0) )"),0.0)</f>
        <v>0</v>
      </c>
      <c r="K187" s="25">
        <f>IFERROR(__xludf.DUMMYFUNCTION("SUM( IFERROR( FILTER(LogDistance, LogDate &gt;= DATE(YEAR($A187),1,1), LogDate &lt;= $A187 ), 0) )"),0.0)</f>
        <v>0</v>
      </c>
      <c r="L187" s="26">
        <f>IFERROR(__xludf.DUMMYFUNCTION("SUM( FILTER(LogDistance, LogDate &lt;= $A187 ) )"),0.0)</f>
        <v>0</v>
      </c>
      <c r="M187" s="30"/>
    </row>
    <row r="188">
      <c r="A188" s="16"/>
      <c r="B188" s="17" t="str">
        <f t="shared" si="1"/>
        <v/>
      </c>
      <c r="C188" s="29" t="str">
        <f t="shared" si="7"/>
        <v/>
      </c>
      <c r="D188" s="19" t="str">
        <f t="shared" si="5"/>
        <v/>
      </c>
      <c r="E188" s="20"/>
      <c r="F188" s="21" t="str">
        <f t="shared" si="3"/>
        <v/>
      </c>
      <c r="G188" s="22" t="str">
        <f t="shared" si="4"/>
        <v/>
      </c>
      <c r="H188" s="30"/>
      <c r="I188" s="24">
        <f>IFERROR(__xludf.DUMMYFUNCTION("SUM( FILTER(LogDistance, LogDate &gt;= $A188 - WEEKDAY($A188, 3), LogDate &lt;= $A188 ) )"),0.0)</f>
        <v>0</v>
      </c>
      <c r="J188" s="25">
        <f>IFERROR(__xludf.DUMMYFUNCTION("SUM( IFERROR( FILTER(LogDistance, LogDate &gt;= $A188 - (Day($A188) - 1), LogDate &lt;= $A188 ), 0) )"),0.0)</f>
        <v>0</v>
      </c>
      <c r="K188" s="25">
        <f>IFERROR(__xludf.DUMMYFUNCTION("SUM( IFERROR( FILTER(LogDistance, LogDate &gt;= DATE(YEAR($A188),1,1), LogDate &lt;= $A188 ), 0) )"),0.0)</f>
        <v>0</v>
      </c>
      <c r="L188" s="26">
        <f>IFERROR(__xludf.DUMMYFUNCTION("SUM( FILTER(LogDistance, LogDate &lt;= $A188 ) )"),0.0)</f>
        <v>0</v>
      </c>
      <c r="M188" s="30"/>
    </row>
    <row r="189">
      <c r="A189" s="16"/>
      <c r="B189" s="17" t="str">
        <f t="shared" si="1"/>
        <v/>
      </c>
      <c r="C189" s="29" t="str">
        <f t="shared" si="7"/>
        <v/>
      </c>
      <c r="D189" s="19" t="str">
        <f t="shared" si="5"/>
        <v/>
      </c>
      <c r="E189" s="20"/>
      <c r="F189" s="21" t="str">
        <f t="shared" si="3"/>
        <v/>
      </c>
      <c r="G189" s="22" t="str">
        <f t="shared" si="4"/>
        <v/>
      </c>
      <c r="H189" s="30"/>
      <c r="I189" s="24">
        <f>IFERROR(__xludf.DUMMYFUNCTION("SUM( FILTER(LogDistance, LogDate &gt;= $A189 - WEEKDAY($A189, 3), LogDate &lt;= $A189 ) )"),0.0)</f>
        <v>0</v>
      </c>
      <c r="J189" s="25">
        <f>IFERROR(__xludf.DUMMYFUNCTION("SUM( IFERROR( FILTER(LogDistance, LogDate &gt;= $A189 - (Day($A189) - 1), LogDate &lt;= $A189 ), 0) )"),0.0)</f>
        <v>0</v>
      </c>
      <c r="K189" s="25">
        <f>IFERROR(__xludf.DUMMYFUNCTION("SUM( IFERROR( FILTER(LogDistance, LogDate &gt;= DATE(YEAR($A189),1,1), LogDate &lt;= $A189 ), 0) )"),0.0)</f>
        <v>0</v>
      </c>
      <c r="L189" s="26">
        <f>IFERROR(__xludf.DUMMYFUNCTION("SUM( FILTER(LogDistance, LogDate &lt;= $A189 ) )"),0.0)</f>
        <v>0</v>
      </c>
      <c r="M189" s="30"/>
    </row>
    <row r="190">
      <c r="A190" s="16"/>
      <c r="B190" s="17" t="str">
        <f t="shared" si="1"/>
        <v/>
      </c>
      <c r="C190" s="29" t="str">
        <f t="shared" si="7"/>
        <v/>
      </c>
      <c r="D190" s="19" t="str">
        <f t="shared" si="5"/>
        <v/>
      </c>
      <c r="E190" s="20"/>
      <c r="F190" s="21" t="str">
        <f t="shared" si="3"/>
        <v/>
      </c>
      <c r="G190" s="22" t="str">
        <f t="shared" si="4"/>
        <v/>
      </c>
      <c r="H190" s="30"/>
      <c r="I190" s="24">
        <f>IFERROR(__xludf.DUMMYFUNCTION("SUM( FILTER(LogDistance, LogDate &gt;= $A190 - WEEKDAY($A190, 3), LogDate &lt;= $A190 ) )"),0.0)</f>
        <v>0</v>
      </c>
      <c r="J190" s="25">
        <f>IFERROR(__xludf.DUMMYFUNCTION("SUM( IFERROR( FILTER(LogDistance, LogDate &gt;= $A190 - (Day($A190) - 1), LogDate &lt;= $A190 ), 0) )"),0.0)</f>
        <v>0</v>
      </c>
      <c r="K190" s="25">
        <f>IFERROR(__xludf.DUMMYFUNCTION("SUM( IFERROR( FILTER(LogDistance, LogDate &gt;= DATE(YEAR($A190),1,1), LogDate &lt;= $A190 ), 0) )"),0.0)</f>
        <v>0</v>
      </c>
      <c r="L190" s="26">
        <f>IFERROR(__xludf.DUMMYFUNCTION("SUM( FILTER(LogDistance, LogDate &lt;= $A190 ) )"),0.0)</f>
        <v>0</v>
      </c>
      <c r="M190" s="30"/>
    </row>
    <row r="191">
      <c r="A191" s="16"/>
      <c r="B191" s="17" t="str">
        <f t="shared" si="1"/>
        <v/>
      </c>
      <c r="C191" s="29" t="str">
        <f t="shared" si="7"/>
        <v/>
      </c>
      <c r="D191" s="19" t="str">
        <f t="shared" si="5"/>
        <v/>
      </c>
      <c r="E191" s="20"/>
      <c r="F191" s="21" t="str">
        <f t="shared" si="3"/>
        <v/>
      </c>
      <c r="G191" s="22" t="str">
        <f t="shared" si="4"/>
        <v/>
      </c>
      <c r="H191" s="30"/>
      <c r="I191" s="24">
        <f>IFERROR(__xludf.DUMMYFUNCTION("SUM( FILTER(LogDistance, LogDate &gt;= $A191 - WEEKDAY($A191, 3), LogDate &lt;= $A191 ) )"),0.0)</f>
        <v>0</v>
      </c>
      <c r="J191" s="25">
        <f>IFERROR(__xludf.DUMMYFUNCTION("SUM( IFERROR( FILTER(LogDistance, LogDate &gt;= $A191 - (Day($A191) - 1), LogDate &lt;= $A191 ), 0) )"),0.0)</f>
        <v>0</v>
      </c>
      <c r="K191" s="25">
        <f>IFERROR(__xludf.DUMMYFUNCTION("SUM( IFERROR( FILTER(LogDistance, LogDate &gt;= DATE(YEAR($A191),1,1), LogDate &lt;= $A191 ), 0) )"),0.0)</f>
        <v>0</v>
      </c>
      <c r="L191" s="26">
        <f>IFERROR(__xludf.DUMMYFUNCTION("SUM( FILTER(LogDistance, LogDate &lt;= $A191 ) )"),0.0)</f>
        <v>0</v>
      </c>
      <c r="M191" s="30"/>
    </row>
    <row r="192">
      <c r="A192" s="16"/>
      <c r="B192" s="17" t="str">
        <f t="shared" si="1"/>
        <v/>
      </c>
      <c r="C192" s="29" t="str">
        <f t="shared" si="7"/>
        <v/>
      </c>
      <c r="D192" s="19" t="str">
        <f t="shared" si="5"/>
        <v/>
      </c>
      <c r="E192" s="20"/>
      <c r="F192" s="21" t="str">
        <f t="shared" si="3"/>
        <v/>
      </c>
      <c r="G192" s="22" t="str">
        <f t="shared" si="4"/>
        <v/>
      </c>
      <c r="H192" s="30"/>
      <c r="I192" s="24">
        <f>IFERROR(__xludf.DUMMYFUNCTION("SUM( FILTER(LogDistance, LogDate &gt;= $A192 - WEEKDAY($A192, 3), LogDate &lt;= $A192 ) )"),0.0)</f>
        <v>0</v>
      </c>
      <c r="J192" s="25">
        <f>IFERROR(__xludf.DUMMYFUNCTION("SUM( IFERROR( FILTER(LogDistance, LogDate &gt;= $A192 - (Day($A192) - 1), LogDate &lt;= $A192 ), 0) )"),0.0)</f>
        <v>0</v>
      </c>
      <c r="K192" s="25">
        <f>IFERROR(__xludf.DUMMYFUNCTION("SUM( IFERROR( FILTER(LogDistance, LogDate &gt;= DATE(YEAR($A192),1,1), LogDate &lt;= $A192 ), 0) )"),0.0)</f>
        <v>0</v>
      </c>
      <c r="L192" s="26">
        <f>IFERROR(__xludf.DUMMYFUNCTION("SUM( FILTER(LogDistance, LogDate &lt;= $A192 ) )"),0.0)</f>
        <v>0</v>
      </c>
      <c r="M192" s="30"/>
    </row>
    <row r="193">
      <c r="A193" s="16"/>
      <c r="B193" s="17" t="str">
        <f t="shared" si="1"/>
        <v/>
      </c>
      <c r="C193" s="29" t="str">
        <f t="shared" si="7"/>
        <v/>
      </c>
      <c r="D193" s="19" t="str">
        <f t="shared" si="5"/>
        <v/>
      </c>
      <c r="E193" s="20"/>
      <c r="F193" s="21" t="str">
        <f t="shared" si="3"/>
        <v/>
      </c>
      <c r="G193" s="22" t="str">
        <f t="shared" si="4"/>
        <v/>
      </c>
      <c r="H193" s="30"/>
      <c r="I193" s="24">
        <f>IFERROR(__xludf.DUMMYFUNCTION("SUM( FILTER(LogDistance, LogDate &gt;= $A193 - WEEKDAY($A193, 3), LogDate &lt;= $A193 ) )"),0.0)</f>
        <v>0</v>
      </c>
      <c r="J193" s="25">
        <f>IFERROR(__xludf.DUMMYFUNCTION("SUM( IFERROR( FILTER(LogDistance, LogDate &gt;= $A193 - (Day($A193) - 1), LogDate &lt;= $A193 ), 0) )"),0.0)</f>
        <v>0</v>
      </c>
      <c r="K193" s="25">
        <f>IFERROR(__xludf.DUMMYFUNCTION("SUM( IFERROR( FILTER(LogDistance, LogDate &gt;= DATE(YEAR($A193),1,1), LogDate &lt;= $A193 ), 0) )"),0.0)</f>
        <v>0</v>
      </c>
      <c r="L193" s="26">
        <f>IFERROR(__xludf.DUMMYFUNCTION("SUM( FILTER(LogDistance, LogDate &lt;= $A193 ) )"),0.0)</f>
        <v>0</v>
      </c>
      <c r="M193" s="30"/>
    </row>
    <row r="194">
      <c r="A194" s="16"/>
      <c r="B194" s="17" t="str">
        <f t="shared" si="1"/>
        <v/>
      </c>
      <c r="C194" s="29" t="str">
        <f t="shared" si="7"/>
        <v/>
      </c>
      <c r="D194" s="19" t="str">
        <f t="shared" si="5"/>
        <v/>
      </c>
      <c r="E194" s="20"/>
      <c r="F194" s="21" t="str">
        <f t="shared" si="3"/>
        <v/>
      </c>
      <c r="G194" s="22" t="str">
        <f t="shared" si="4"/>
        <v/>
      </c>
      <c r="H194" s="30"/>
      <c r="I194" s="24">
        <f>IFERROR(__xludf.DUMMYFUNCTION("SUM( FILTER(LogDistance, LogDate &gt;= $A194 - WEEKDAY($A194, 3), LogDate &lt;= $A194 ) )"),0.0)</f>
        <v>0</v>
      </c>
      <c r="J194" s="25">
        <f>IFERROR(__xludf.DUMMYFUNCTION("SUM( IFERROR( FILTER(LogDistance, LogDate &gt;= $A194 - (Day($A194) - 1), LogDate &lt;= $A194 ), 0) )"),0.0)</f>
        <v>0</v>
      </c>
      <c r="K194" s="25">
        <f>IFERROR(__xludf.DUMMYFUNCTION("SUM( IFERROR( FILTER(LogDistance, LogDate &gt;= DATE(YEAR($A194),1,1), LogDate &lt;= $A194 ), 0) )"),0.0)</f>
        <v>0</v>
      </c>
      <c r="L194" s="26">
        <f>IFERROR(__xludf.DUMMYFUNCTION("SUM( FILTER(LogDistance, LogDate &lt;= $A194 ) )"),0.0)</f>
        <v>0</v>
      </c>
      <c r="M194" s="30"/>
    </row>
    <row r="195">
      <c r="A195" s="16"/>
      <c r="B195" s="17" t="str">
        <f t="shared" si="1"/>
        <v/>
      </c>
      <c r="C195" s="29" t="str">
        <f t="shared" si="7"/>
        <v/>
      </c>
      <c r="D195" s="19" t="str">
        <f t="shared" si="5"/>
        <v/>
      </c>
      <c r="E195" s="20"/>
      <c r="F195" s="21" t="str">
        <f t="shared" si="3"/>
        <v/>
      </c>
      <c r="G195" s="22" t="str">
        <f t="shared" si="4"/>
        <v/>
      </c>
      <c r="H195" s="30"/>
      <c r="I195" s="24">
        <f>IFERROR(__xludf.DUMMYFUNCTION("SUM( FILTER(LogDistance, LogDate &gt;= $A195 - WEEKDAY($A195, 3), LogDate &lt;= $A195 ) )"),0.0)</f>
        <v>0</v>
      </c>
      <c r="J195" s="25">
        <f>IFERROR(__xludf.DUMMYFUNCTION("SUM( IFERROR( FILTER(LogDistance, LogDate &gt;= $A195 - (Day($A195) - 1), LogDate &lt;= $A195 ), 0) )"),0.0)</f>
        <v>0</v>
      </c>
      <c r="K195" s="25">
        <f>IFERROR(__xludf.DUMMYFUNCTION("SUM( IFERROR( FILTER(LogDistance, LogDate &gt;= DATE(YEAR($A195),1,1), LogDate &lt;= $A195 ), 0) )"),0.0)</f>
        <v>0</v>
      </c>
      <c r="L195" s="26">
        <f>IFERROR(__xludf.DUMMYFUNCTION("SUM( FILTER(LogDistance, LogDate &lt;= $A195 ) )"),0.0)</f>
        <v>0</v>
      </c>
      <c r="M195" s="30"/>
    </row>
    <row r="196">
      <c r="A196" s="16"/>
      <c r="B196" s="17" t="str">
        <f t="shared" si="1"/>
        <v/>
      </c>
      <c r="C196" s="29" t="str">
        <f t="shared" si="7"/>
        <v/>
      </c>
      <c r="D196" s="19" t="str">
        <f t="shared" si="5"/>
        <v/>
      </c>
      <c r="E196" s="20"/>
      <c r="F196" s="21" t="str">
        <f t="shared" si="3"/>
        <v/>
      </c>
      <c r="G196" s="22" t="str">
        <f t="shared" si="4"/>
        <v/>
      </c>
      <c r="H196" s="30"/>
      <c r="I196" s="24">
        <f>IFERROR(__xludf.DUMMYFUNCTION("SUM( FILTER(LogDistance, LogDate &gt;= $A196 - WEEKDAY($A196, 3), LogDate &lt;= $A196 ) )"),0.0)</f>
        <v>0</v>
      </c>
      <c r="J196" s="25">
        <f>IFERROR(__xludf.DUMMYFUNCTION("SUM( IFERROR( FILTER(LogDistance, LogDate &gt;= $A196 - (Day($A196) - 1), LogDate &lt;= $A196 ), 0) )"),0.0)</f>
        <v>0</v>
      </c>
      <c r="K196" s="25">
        <f>IFERROR(__xludf.DUMMYFUNCTION("SUM( IFERROR( FILTER(LogDistance, LogDate &gt;= DATE(YEAR($A196),1,1), LogDate &lt;= $A196 ), 0) )"),0.0)</f>
        <v>0</v>
      </c>
      <c r="L196" s="26">
        <f>IFERROR(__xludf.DUMMYFUNCTION("SUM( FILTER(LogDistance, LogDate &lt;= $A196 ) )"),0.0)</f>
        <v>0</v>
      </c>
      <c r="M196" s="30"/>
    </row>
    <row r="197">
      <c r="A197" s="16"/>
      <c r="B197" s="17" t="str">
        <f t="shared" si="1"/>
        <v/>
      </c>
      <c r="C197" s="29" t="str">
        <f t="shared" si="7"/>
        <v/>
      </c>
      <c r="D197" s="19" t="str">
        <f t="shared" si="5"/>
        <v/>
      </c>
      <c r="E197" s="20"/>
      <c r="F197" s="21" t="str">
        <f t="shared" si="3"/>
        <v/>
      </c>
      <c r="G197" s="22" t="str">
        <f t="shared" si="4"/>
        <v/>
      </c>
      <c r="H197" s="30"/>
      <c r="I197" s="24">
        <f>IFERROR(__xludf.DUMMYFUNCTION("SUM( FILTER(LogDistance, LogDate &gt;= $A197 - WEEKDAY($A197, 3), LogDate &lt;= $A197 ) )"),0.0)</f>
        <v>0</v>
      </c>
      <c r="J197" s="25">
        <f>IFERROR(__xludf.DUMMYFUNCTION("SUM( IFERROR( FILTER(LogDistance, LogDate &gt;= $A197 - (Day($A197) - 1), LogDate &lt;= $A197 ), 0) )"),0.0)</f>
        <v>0</v>
      </c>
      <c r="K197" s="25">
        <f>IFERROR(__xludf.DUMMYFUNCTION("SUM( IFERROR( FILTER(LogDistance, LogDate &gt;= DATE(YEAR($A197),1,1), LogDate &lt;= $A197 ), 0) )"),0.0)</f>
        <v>0</v>
      </c>
      <c r="L197" s="26">
        <f>IFERROR(__xludf.DUMMYFUNCTION("SUM( FILTER(LogDistance, LogDate &lt;= $A197 ) )"),0.0)</f>
        <v>0</v>
      </c>
      <c r="M197" s="30"/>
    </row>
    <row r="198">
      <c r="A198" s="16"/>
      <c r="B198" s="17" t="str">
        <f t="shared" si="1"/>
        <v/>
      </c>
      <c r="C198" s="29" t="str">
        <f t="shared" si="7"/>
        <v/>
      </c>
      <c r="D198" s="19" t="str">
        <f t="shared" si="5"/>
        <v/>
      </c>
      <c r="E198" s="20"/>
      <c r="F198" s="21" t="str">
        <f t="shared" si="3"/>
        <v/>
      </c>
      <c r="G198" s="22" t="str">
        <f t="shared" si="4"/>
        <v/>
      </c>
      <c r="H198" s="30"/>
      <c r="I198" s="24">
        <f>IFERROR(__xludf.DUMMYFUNCTION("SUM( FILTER(LogDistance, LogDate &gt;= $A198 - WEEKDAY($A198, 3), LogDate &lt;= $A198 ) )"),0.0)</f>
        <v>0</v>
      </c>
      <c r="J198" s="25">
        <f>IFERROR(__xludf.DUMMYFUNCTION("SUM( IFERROR( FILTER(LogDistance, LogDate &gt;= $A198 - (Day($A198) - 1), LogDate &lt;= $A198 ), 0) )"),0.0)</f>
        <v>0</v>
      </c>
      <c r="K198" s="25">
        <f>IFERROR(__xludf.DUMMYFUNCTION("SUM( IFERROR( FILTER(LogDistance, LogDate &gt;= DATE(YEAR($A198),1,1), LogDate &lt;= $A198 ), 0) )"),0.0)</f>
        <v>0</v>
      </c>
      <c r="L198" s="26">
        <f>IFERROR(__xludf.DUMMYFUNCTION("SUM( FILTER(LogDistance, LogDate &lt;= $A198 ) )"),0.0)</f>
        <v>0</v>
      </c>
      <c r="M198" s="30"/>
    </row>
    <row r="199">
      <c r="A199" s="16"/>
      <c r="B199" s="17" t="str">
        <f t="shared" si="1"/>
        <v/>
      </c>
      <c r="C199" s="29" t="str">
        <f t="shared" si="7"/>
        <v/>
      </c>
      <c r="D199" s="19" t="str">
        <f t="shared" si="5"/>
        <v/>
      </c>
      <c r="E199" s="20"/>
      <c r="F199" s="21" t="str">
        <f t="shared" si="3"/>
        <v/>
      </c>
      <c r="G199" s="22" t="str">
        <f t="shared" si="4"/>
        <v/>
      </c>
      <c r="H199" s="30"/>
      <c r="I199" s="24">
        <f>IFERROR(__xludf.DUMMYFUNCTION("SUM( FILTER(LogDistance, LogDate &gt;= $A199 - WEEKDAY($A199, 3), LogDate &lt;= $A199 ) )"),0.0)</f>
        <v>0</v>
      </c>
      <c r="J199" s="25">
        <f>IFERROR(__xludf.DUMMYFUNCTION("SUM( IFERROR( FILTER(LogDistance, LogDate &gt;= $A199 - (Day($A199) - 1), LogDate &lt;= $A199 ), 0) )"),0.0)</f>
        <v>0</v>
      </c>
      <c r="K199" s="25">
        <f>IFERROR(__xludf.DUMMYFUNCTION("SUM( IFERROR( FILTER(LogDistance, LogDate &gt;= DATE(YEAR($A199),1,1), LogDate &lt;= $A199 ), 0) )"),0.0)</f>
        <v>0</v>
      </c>
      <c r="L199" s="26">
        <f>IFERROR(__xludf.DUMMYFUNCTION("SUM( FILTER(LogDistance, LogDate &lt;= $A199 ) )"),0.0)</f>
        <v>0</v>
      </c>
      <c r="M199" s="30"/>
    </row>
    <row r="200">
      <c r="A200" s="16"/>
      <c r="B200" s="17" t="str">
        <f t="shared" si="1"/>
        <v/>
      </c>
      <c r="C200" s="29" t="str">
        <f t="shared" si="7"/>
        <v/>
      </c>
      <c r="D200" s="19" t="str">
        <f t="shared" si="5"/>
        <v/>
      </c>
      <c r="E200" s="20"/>
      <c r="F200" s="21" t="str">
        <f t="shared" si="3"/>
        <v/>
      </c>
      <c r="G200" s="22" t="str">
        <f t="shared" si="4"/>
        <v/>
      </c>
      <c r="H200" s="30"/>
      <c r="I200" s="24">
        <f>IFERROR(__xludf.DUMMYFUNCTION("SUM( FILTER(LogDistance, LogDate &gt;= $A200 - WEEKDAY($A200, 3), LogDate &lt;= $A200 ) )"),0.0)</f>
        <v>0</v>
      </c>
      <c r="J200" s="25">
        <f>IFERROR(__xludf.DUMMYFUNCTION("SUM( IFERROR( FILTER(LogDistance, LogDate &gt;= $A200 - (Day($A200) - 1), LogDate &lt;= $A200 ), 0) )"),0.0)</f>
        <v>0</v>
      </c>
      <c r="K200" s="25">
        <f>IFERROR(__xludf.DUMMYFUNCTION("SUM( IFERROR( FILTER(LogDistance, LogDate &gt;= DATE(YEAR($A200),1,1), LogDate &lt;= $A200 ), 0) )"),0.0)</f>
        <v>0</v>
      </c>
      <c r="L200" s="26">
        <f>IFERROR(__xludf.DUMMYFUNCTION("SUM( FILTER(LogDistance, LogDate &lt;= $A200 ) )"),0.0)</f>
        <v>0</v>
      </c>
      <c r="M200" s="30"/>
    </row>
    <row r="201">
      <c r="A201" s="16"/>
      <c r="B201" s="17" t="str">
        <f t="shared" si="1"/>
        <v/>
      </c>
      <c r="C201" s="29" t="str">
        <f t="shared" si="7"/>
        <v/>
      </c>
      <c r="D201" s="19" t="str">
        <f t="shared" si="5"/>
        <v/>
      </c>
      <c r="E201" s="20"/>
      <c r="F201" s="21" t="str">
        <f t="shared" si="3"/>
        <v/>
      </c>
      <c r="G201" s="22" t="str">
        <f t="shared" si="4"/>
        <v/>
      </c>
      <c r="H201" s="30"/>
      <c r="I201" s="24">
        <f>IFERROR(__xludf.DUMMYFUNCTION("SUM( FILTER(LogDistance, LogDate &gt;= $A201 - WEEKDAY($A201, 3), LogDate &lt;= $A201 ) )"),0.0)</f>
        <v>0</v>
      </c>
      <c r="J201" s="25">
        <f>IFERROR(__xludf.DUMMYFUNCTION("SUM( IFERROR( FILTER(LogDistance, LogDate &gt;= $A201 - (Day($A201) - 1), LogDate &lt;= $A201 ), 0) )"),0.0)</f>
        <v>0</v>
      </c>
      <c r="K201" s="25">
        <f>IFERROR(__xludf.DUMMYFUNCTION("SUM( IFERROR( FILTER(LogDistance, LogDate &gt;= DATE(YEAR($A201),1,1), LogDate &lt;= $A201 ), 0) )"),0.0)</f>
        <v>0</v>
      </c>
      <c r="L201" s="26">
        <f>IFERROR(__xludf.DUMMYFUNCTION("SUM( FILTER(LogDistance, LogDate &lt;= $A201 ) )"),0.0)</f>
        <v>0</v>
      </c>
      <c r="M201" s="30"/>
    </row>
    <row r="202">
      <c r="A202" s="16"/>
      <c r="B202" s="17" t="str">
        <f t="shared" si="1"/>
        <v/>
      </c>
      <c r="C202" s="29" t="str">
        <f t="shared" si="7"/>
        <v/>
      </c>
      <c r="D202" s="19" t="str">
        <f t="shared" si="5"/>
        <v/>
      </c>
      <c r="E202" s="20"/>
      <c r="F202" s="21" t="str">
        <f t="shared" si="3"/>
        <v/>
      </c>
      <c r="G202" s="22" t="str">
        <f t="shared" si="4"/>
        <v/>
      </c>
      <c r="H202" s="30"/>
      <c r="I202" s="24">
        <f>IFERROR(__xludf.DUMMYFUNCTION("SUM( FILTER(LogDistance, LogDate &gt;= $A202 - WEEKDAY($A202, 3), LogDate &lt;= $A202 ) )"),0.0)</f>
        <v>0</v>
      </c>
      <c r="J202" s="25">
        <f>IFERROR(__xludf.DUMMYFUNCTION("SUM( IFERROR( FILTER(LogDistance, LogDate &gt;= $A202 - (Day($A202) - 1), LogDate &lt;= $A202 ), 0) )"),0.0)</f>
        <v>0</v>
      </c>
      <c r="K202" s="25">
        <f>IFERROR(__xludf.DUMMYFUNCTION("SUM( IFERROR( FILTER(LogDistance, LogDate &gt;= DATE(YEAR($A202),1,1), LogDate &lt;= $A202 ), 0) )"),0.0)</f>
        <v>0</v>
      </c>
      <c r="L202" s="26">
        <f>IFERROR(__xludf.DUMMYFUNCTION("SUM( FILTER(LogDistance, LogDate &lt;= $A202 ) )"),0.0)</f>
        <v>0</v>
      </c>
      <c r="M202" s="30"/>
    </row>
    <row r="203">
      <c r="A203" s="16"/>
      <c r="B203" s="17" t="str">
        <f t="shared" si="1"/>
        <v/>
      </c>
      <c r="C203" s="29" t="str">
        <f t="shared" si="7"/>
        <v/>
      </c>
      <c r="D203" s="19" t="str">
        <f t="shared" si="5"/>
        <v/>
      </c>
      <c r="E203" s="20"/>
      <c r="F203" s="21" t="str">
        <f t="shared" si="3"/>
        <v/>
      </c>
      <c r="G203" s="22" t="str">
        <f t="shared" si="4"/>
        <v/>
      </c>
      <c r="H203" s="30"/>
      <c r="I203" s="24">
        <f>IFERROR(__xludf.DUMMYFUNCTION("SUM( FILTER(LogDistance, LogDate &gt;= $A203 - WEEKDAY($A203, 3), LogDate &lt;= $A203 ) )"),0.0)</f>
        <v>0</v>
      </c>
      <c r="J203" s="25">
        <f>IFERROR(__xludf.DUMMYFUNCTION("SUM( IFERROR( FILTER(LogDistance, LogDate &gt;= $A203 - (Day($A203) - 1), LogDate &lt;= $A203 ), 0) )"),0.0)</f>
        <v>0</v>
      </c>
      <c r="K203" s="25">
        <f>IFERROR(__xludf.DUMMYFUNCTION("SUM( IFERROR( FILTER(LogDistance, LogDate &gt;= DATE(YEAR($A203),1,1), LogDate &lt;= $A203 ), 0) )"),0.0)</f>
        <v>0</v>
      </c>
      <c r="L203" s="26">
        <f>IFERROR(__xludf.DUMMYFUNCTION("SUM( FILTER(LogDistance, LogDate &lt;= $A203 ) )"),0.0)</f>
        <v>0</v>
      </c>
      <c r="M203" s="30"/>
    </row>
    <row r="204">
      <c r="A204" s="16"/>
      <c r="B204" s="17" t="str">
        <f t="shared" si="1"/>
        <v/>
      </c>
      <c r="C204" s="29" t="str">
        <f t="shared" si="7"/>
        <v/>
      </c>
      <c r="D204" s="19" t="str">
        <f t="shared" si="5"/>
        <v/>
      </c>
      <c r="E204" s="20"/>
      <c r="F204" s="21" t="str">
        <f t="shared" si="3"/>
        <v/>
      </c>
      <c r="G204" s="22" t="str">
        <f t="shared" si="4"/>
        <v/>
      </c>
      <c r="H204" s="30"/>
      <c r="I204" s="24">
        <f>IFERROR(__xludf.DUMMYFUNCTION("SUM( FILTER(LogDistance, LogDate &gt;= $A204 - WEEKDAY($A204, 3), LogDate &lt;= $A204 ) )"),0.0)</f>
        <v>0</v>
      </c>
      <c r="J204" s="25">
        <f>IFERROR(__xludf.DUMMYFUNCTION("SUM( IFERROR( FILTER(LogDistance, LogDate &gt;= $A204 - (Day($A204) - 1), LogDate &lt;= $A204 ), 0) )"),0.0)</f>
        <v>0</v>
      </c>
      <c r="K204" s="25">
        <f>IFERROR(__xludf.DUMMYFUNCTION("SUM( IFERROR( FILTER(LogDistance, LogDate &gt;= DATE(YEAR($A204),1,1), LogDate &lt;= $A204 ), 0) )"),0.0)</f>
        <v>0</v>
      </c>
      <c r="L204" s="26">
        <f>IFERROR(__xludf.DUMMYFUNCTION("SUM( FILTER(LogDistance, LogDate &lt;= $A204 ) )"),0.0)</f>
        <v>0</v>
      </c>
      <c r="M204" s="30"/>
    </row>
    <row r="205">
      <c r="A205" s="16"/>
      <c r="B205" s="17" t="str">
        <f t="shared" si="1"/>
        <v/>
      </c>
      <c r="C205" s="29" t="str">
        <f t="shared" si="7"/>
        <v/>
      </c>
      <c r="D205" s="19" t="str">
        <f t="shared" si="5"/>
        <v/>
      </c>
      <c r="E205" s="20"/>
      <c r="F205" s="21" t="str">
        <f t="shared" si="3"/>
        <v/>
      </c>
      <c r="G205" s="22" t="str">
        <f t="shared" si="4"/>
        <v/>
      </c>
      <c r="H205" s="30"/>
      <c r="I205" s="24">
        <f>IFERROR(__xludf.DUMMYFUNCTION("SUM( FILTER(LogDistance, LogDate &gt;= $A205 - WEEKDAY($A205, 3), LogDate &lt;= $A205 ) )"),0.0)</f>
        <v>0</v>
      </c>
      <c r="J205" s="25">
        <f>IFERROR(__xludf.DUMMYFUNCTION("SUM( IFERROR( FILTER(LogDistance, LogDate &gt;= $A205 - (Day($A205) - 1), LogDate &lt;= $A205 ), 0) )"),0.0)</f>
        <v>0</v>
      </c>
      <c r="K205" s="25">
        <f>IFERROR(__xludf.DUMMYFUNCTION("SUM( IFERROR( FILTER(LogDistance, LogDate &gt;= DATE(YEAR($A205),1,1), LogDate &lt;= $A205 ), 0) )"),0.0)</f>
        <v>0</v>
      </c>
      <c r="L205" s="26">
        <f>IFERROR(__xludf.DUMMYFUNCTION("SUM( FILTER(LogDistance, LogDate &lt;= $A205 ) )"),0.0)</f>
        <v>0</v>
      </c>
      <c r="M205" s="30"/>
    </row>
    <row r="206">
      <c r="A206" s="16"/>
      <c r="B206" s="17" t="str">
        <f t="shared" si="1"/>
        <v/>
      </c>
      <c r="C206" s="29" t="str">
        <f t="shared" si="7"/>
        <v/>
      </c>
      <c r="D206" s="19" t="str">
        <f t="shared" si="5"/>
        <v/>
      </c>
      <c r="E206" s="20"/>
      <c r="F206" s="21" t="str">
        <f t="shared" si="3"/>
        <v/>
      </c>
      <c r="G206" s="22" t="str">
        <f t="shared" si="4"/>
        <v/>
      </c>
      <c r="H206" s="30"/>
      <c r="I206" s="24">
        <f>IFERROR(__xludf.DUMMYFUNCTION("SUM( FILTER(LogDistance, LogDate &gt;= $A206 - WEEKDAY($A206, 3), LogDate &lt;= $A206 ) )"),0.0)</f>
        <v>0</v>
      </c>
      <c r="J206" s="25">
        <f>IFERROR(__xludf.DUMMYFUNCTION("SUM( IFERROR( FILTER(LogDistance, LogDate &gt;= $A206 - (Day($A206) - 1), LogDate &lt;= $A206 ), 0) )"),0.0)</f>
        <v>0</v>
      </c>
      <c r="K206" s="25">
        <f>IFERROR(__xludf.DUMMYFUNCTION("SUM( IFERROR( FILTER(LogDistance, LogDate &gt;= DATE(YEAR($A206),1,1), LogDate &lt;= $A206 ), 0) )"),0.0)</f>
        <v>0</v>
      </c>
      <c r="L206" s="26">
        <f>IFERROR(__xludf.DUMMYFUNCTION("SUM( FILTER(LogDistance, LogDate &lt;= $A206 ) )"),0.0)</f>
        <v>0</v>
      </c>
      <c r="M206" s="30"/>
    </row>
    <row r="207">
      <c r="A207" s="16"/>
      <c r="B207" s="17" t="str">
        <f t="shared" si="1"/>
        <v/>
      </c>
      <c r="C207" s="29" t="str">
        <f t="shared" si="7"/>
        <v/>
      </c>
      <c r="D207" s="19" t="str">
        <f t="shared" si="5"/>
        <v/>
      </c>
      <c r="E207" s="20"/>
      <c r="F207" s="21" t="str">
        <f t="shared" si="3"/>
        <v/>
      </c>
      <c r="G207" s="22" t="str">
        <f t="shared" si="4"/>
        <v/>
      </c>
      <c r="H207" s="30"/>
      <c r="I207" s="24">
        <f>IFERROR(__xludf.DUMMYFUNCTION("SUM( FILTER(LogDistance, LogDate &gt;= $A207 - WEEKDAY($A207, 3), LogDate &lt;= $A207 ) )"),0.0)</f>
        <v>0</v>
      </c>
      <c r="J207" s="25">
        <f>IFERROR(__xludf.DUMMYFUNCTION("SUM( IFERROR( FILTER(LogDistance, LogDate &gt;= $A207 - (Day($A207) - 1), LogDate &lt;= $A207 ), 0) )"),0.0)</f>
        <v>0</v>
      </c>
      <c r="K207" s="25">
        <f>IFERROR(__xludf.DUMMYFUNCTION("SUM( IFERROR( FILTER(LogDistance, LogDate &gt;= DATE(YEAR($A207),1,1), LogDate &lt;= $A207 ), 0) )"),0.0)</f>
        <v>0</v>
      </c>
      <c r="L207" s="26">
        <f>IFERROR(__xludf.DUMMYFUNCTION("SUM( FILTER(LogDistance, LogDate &lt;= $A207 ) )"),0.0)</f>
        <v>0</v>
      </c>
      <c r="M207" s="30"/>
    </row>
    <row r="208">
      <c r="A208" s="16"/>
      <c r="B208" s="17" t="str">
        <f t="shared" si="1"/>
        <v/>
      </c>
      <c r="C208" s="29" t="str">
        <f t="shared" si="7"/>
        <v/>
      </c>
      <c r="D208" s="19" t="str">
        <f t="shared" si="5"/>
        <v/>
      </c>
      <c r="E208" s="20"/>
      <c r="F208" s="21" t="str">
        <f t="shared" si="3"/>
        <v/>
      </c>
      <c r="G208" s="22" t="str">
        <f t="shared" si="4"/>
        <v/>
      </c>
      <c r="H208" s="30"/>
      <c r="I208" s="24">
        <f>IFERROR(__xludf.DUMMYFUNCTION("SUM( FILTER(LogDistance, LogDate &gt;= $A208 - WEEKDAY($A208, 3), LogDate &lt;= $A208 ) )"),0.0)</f>
        <v>0</v>
      </c>
      <c r="J208" s="25">
        <f>IFERROR(__xludf.DUMMYFUNCTION("SUM( IFERROR( FILTER(LogDistance, LogDate &gt;= $A208 - (Day($A208) - 1), LogDate &lt;= $A208 ), 0) )"),0.0)</f>
        <v>0</v>
      </c>
      <c r="K208" s="25">
        <f>IFERROR(__xludf.DUMMYFUNCTION("SUM( IFERROR( FILTER(LogDistance, LogDate &gt;= DATE(YEAR($A208),1,1), LogDate &lt;= $A208 ), 0) )"),0.0)</f>
        <v>0</v>
      </c>
      <c r="L208" s="26">
        <f>IFERROR(__xludf.DUMMYFUNCTION("SUM( FILTER(LogDistance, LogDate &lt;= $A208 ) )"),0.0)</f>
        <v>0</v>
      </c>
      <c r="M208" s="30"/>
    </row>
    <row r="209">
      <c r="A209" s="16"/>
      <c r="B209" s="17" t="str">
        <f t="shared" si="1"/>
        <v/>
      </c>
      <c r="C209" s="29" t="str">
        <f t="shared" si="7"/>
        <v/>
      </c>
      <c r="D209" s="19" t="str">
        <f t="shared" si="5"/>
        <v/>
      </c>
      <c r="E209" s="20"/>
      <c r="F209" s="21" t="str">
        <f t="shared" si="3"/>
        <v/>
      </c>
      <c r="G209" s="22" t="str">
        <f t="shared" si="4"/>
        <v/>
      </c>
      <c r="H209" s="30"/>
      <c r="I209" s="24">
        <f>IFERROR(__xludf.DUMMYFUNCTION("SUM( FILTER(LogDistance, LogDate &gt;= $A209 - WEEKDAY($A209, 3), LogDate &lt;= $A209 ) )"),0.0)</f>
        <v>0</v>
      </c>
      <c r="J209" s="25">
        <f>IFERROR(__xludf.DUMMYFUNCTION("SUM( IFERROR( FILTER(LogDistance, LogDate &gt;= $A209 - (Day($A209) - 1), LogDate &lt;= $A209 ), 0) )"),0.0)</f>
        <v>0</v>
      </c>
      <c r="K209" s="25">
        <f>IFERROR(__xludf.DUMMYFUNCTION("SUM( IFERROR( FILTER(LogDistance, LogDate &gt;= DATE(YEAR($A209),1,1), LogDate &lt;= $A209 ), 0) )"),0.0)</f>
        <v>0</v>
      </c>
      <c r="L209" s="26">
        <f>IFERROR(__xludf.DUMMYFUNCTION("SUM( FILTER(LogDistance, LogDate &lt;= $A209 ) )"),0.0)</f>
        <v>0</v>
      </c>
      <c r="M209" s="30"/>
    </row>
    <row r="210">
      <c r="A210" s="16"/>
      <c r="B210" s="17" t="str">
        <f t="shared" si="1"/>
        <v/>
      </c>
      <c r="C210" s="29" t="str">
        <f t="shared" si="7"/>
        <v/>
      </c>
      <c r="D210" s="19" t="str">
        <f t="shared" si="5"/>
        <v/>
      </c>
      <c r="E210" s="20"/>
      <c r="F210" s="21" t="str">
        <f t="shared" si="3"/>
        <v/>
      </c>
      <c r="G210" s="22" t="str">
        <f t="shared" si="4"/>
        <v/>
      </c>
      <c r="H210" s="30"/>
      <c r="I210" s="24">
        <f>IFERROR(__xludf.DUMMYFUNCTION("SUM( FILTER(LogDistance, LogDate &gt;= $A210 - WEEKDAY($A210, 3), LogDate &lt;= $A210 ) )"),0.0)</f>
        <v>0</v>
      </c>
      <c r="J210" s="25">
        <f>IFERROR(__xludf.DUMMYFUNCTION("SUM( IFERROR( FILTER(LogDistance, LogDate &gt;= $A210 - (Day($A210) - 1), LogDate &lt;= $A210 ), 0) )"),0.0)</f>
        <v>0</v>
      </c>
      <c r="K210" s="25">
        <f>IFERROR(__xludf.DUMMYFUNCTION("SUM( IFERROR( FILTER(LogDistance, LogDate &gt;= DATE(YEAR($A210),1,1), LogDate &lt;= $A210 ), 0) )"),0.0)</f>
        <v>0</v>
      </c>
      <c r="L210" s="26">
        <f>IFERROR(__xludf.DUMMYFUNCTION("SUM( FILTER(LogDistance, LogDate &lt;= $A210 ) )"),0.0)</f>
        <v>0</v>
      </c>
      <c r="M210" s="30"/>
    </row>
    <row r="211">
      <c r="A211" s="16"/>
      <c r="B211" s="17" t="str">
        <f t="shared" si="1"/>
        <v/>
      </c>
      <c r="C211" s="29" t="str">
        <f t="shared" si="7"/>
        <v/>
      </c>
      <c r="D211" s="19" t="str">
        <f t="shared" si="5"/>
        <v/>
      </c>
      <c r="E211" s="20"/>
      <c r="F211" s="21" t="str">
        <f t="shared" si="3"/>
        <v/>
      </c>
      <c r="G211" s="22" t="str">
        <f t="shared" si="4"/>
        <v/>
      </c>
      <c r="H211" s="30"/>
      <c r="I211" s="24">
        <f>IFERROR(__xludf.DUMMYFUNCTION("SUM( FILTER(LogDistance, LogDate &gt;= $A211 - WEEKDAY($A211, 3), LogDate &lt;= $A211 ) )"),0.0)</f>
        <v>0</v>
      </c>
      <c r="J211" s="25">
        <f>IFERROR(__xludf.DUMMYFUNCTION("SUM( IFERROR( FILTER(LogDistance, LogDate &gt;= $A211 - (Day($A211) - 1), LogDate &lt;= $A211 ), 0) )"),0.0)</f>
        <v>0</v>
      </c>
      <c r="K211" s="25">
        <f>IFERROR(__xludf.DUMMYFUNCTION("SUM( IFERROR( FILTER(LogDistance, LogDate &gt;= DATE(YEAR($A211),1,1), LogDate &lt;= $A211 ), 0) )"),0.0)</f>
        <v>0</v>
      </c>
      <c r="L211" s="26">
        <f>IFERROR(__xludf.DUMMYFUNCTION("SUM( FILTER(LogDistance, LogDate &lt;= $A211 ) )"),0.0)</f>
        <v>0</v>
      </c>
      <c r="M211" s="30"/>
    </row>
    <row r="212">
      <c r="A212" s="16"/>
      <c r="B212" s="17" t="str">
        <f t="shared" si="1"/>
        <v/>
      </c>
      <c r="C212" s="29" t="str">
        <f t="shared" si="7"/>
        <v/>
      </c>
      <c r="D212" s="19" t="str">
        <f t="shared" si="5"/>
        <v/>
      </c>
      <c r="E212" s="20"/>
      <c r="F212" s="21" t="str">
        <f t="shared" si="3"/>
        <v/>
      </c>
      <c r="G212" s="22" t="str">
        <f t="shared" si="4"/>
        <v/>
      </c>
      <c r="H212" s="30"/>
      <c r="I212" s="24">
        <f>IFERROR(__xludf.DUMMYFUNCTION("SUM( FILTER(LogDistance, LogDate &gt;= $A212 - WEEKDAY($A212, 3), LogDate &lt;= $A212 ) )"),0.0)</f>
        <v>0</v>
      </c>
      <c r="J212" s="25">
        <f>IFERROR(__xludf.DUMMYFUNCTION("SUM( IFERROR( FILTER(LogDistance, LogDate &gt;= $A212 - (Day($A212) - 1), LogDate &lt;= $A212 ), 0) )"),0.0)</f>
        <v>0</v>
      </c>
      <c r="K212" s="25">
        <f>IFERROR(__xludf.DUMMYFUNCTION("SUM( IFERROR( FILTER(LogDistance, LogDate &gt;= DATE(YEAR($A212),1,1), LogDate &lt;= $A212 ), 0) )"),0.0)</f>
        <v>0</v>
      </c>
      <c r="L212" s="26">
        <f>IFERROR(__xludf.DUMMYFUNCTION("SUM( FILTER(LogDistance, LogDate &lt;= $A212 ) )"),0.0)</f>
        <v>0</v>
      </c>
      <c r="M212" s="30"/>
    </row>
    <row r="213">
      <c r="A213" s="16"/>
      <c r="B213" s="17" t="str">
        <f t="shared" si="1"/>
        <v/>
      </c>
      <c r="C213" s="29" t="str">
        <f t="shared" si="7"/>
        <v/>
      </c>
      <c r="D213" s="19" t="str">
        <f t="shared" si="5"/>
        <v/>
      </c>
      <c r="E213" s="20"/>
      <c r="F213" s="21" t="str">
        <f t="shared" si="3"/>
        <v/>
      </c>
      <c r="G213" s="22" t="str">
        <f t="shared" si="4"/>
        <v/>
      </c>
      <c r="H213" s="30"/>
      <c r="I213" s="24">
        <f>IFERROR(__xludf.DUMMYFUNCTION("SUM( FILTER(LogDistance, LogDate &gt;= $A213 - WEEKDAY($A213, 3), LogDate &lt;= $A213 ) )"),0.0)</f>
        <v>0</v>
      </c>
      <c r="J213" s="25">
        <f>IFERROR(__xludf.DUMMYFUNCTION("SUM( IFERROR( FILTER(LogDistance, LogDate &gt;= $A213 - (Day($A213) - 1), LogDate &lt;= $A213 ), 0) )"),0.0)</f>
        <v>0</v>
      </c>
      <c r="K213" s="25">
        <f>IFERROR(__xludf.DUMMYFUNCTION("SUM( IFERROR( FILTER(LogDistance, LogDate &gt;= DATE(YEAR($A213),1,1), LogDate &lt;= $A213 ), 0) )"),0.0)</f>
        <v>0</v>
      </c>
      <c r="L213" s="26">
        <f>IFERROR(__xludf.DUMMYFUNCTION("SUM( FILTER(LogDistance, LogDate &lt;= $A213 ) )"),0.0)</f>
        <v>0</v>
      </c>
      <c r="M213" s="30"/>
    </row>
    <row r="214">
      <c r="A214" s="16"/>
      <c r="B214" s="17" t="str">
        <f t="shared" si="1"/>
        <v/>
      </c>
      <c r="C214" s="29" t="str">
        <f t="shared" si="7"/>
        <v/>
      </c>
      <c r="D214" s="19" t="str">
        <f t="shared" si="5"/>
        <v/>
      </c>
      <c r="E214" s="20"/>
      <c r="F214" s="21" t="str">
        <f t="shared" si="3"/>
        <v/>
      </c>
      <c r="G214" s="22" t="str">
        <f t="shared" si="4"/>
        <v/>
      </c>
      <c r="H214" s="30"/>
      <c r="I214" s="24">
        <f>IFERROR(__xludf.DUMMYFUNCTION("SUM( FILTER(LogDistance, LogDate &gt;= $A214 - WEEKDAY($A214, 3), LogDate &lt;= $A214 ) )"),0.0)</f>
        <v>0</v>
      </c>
      <c r="J214" s="25">
        <f>IFERROR(__xludf.DUMMYFUNCTION("SUM( IFERROR( FILTER(LogDistance, LogDate &gt;= $A214 - (Day($A214) - 1), LogDate &lt;= $A214 ), 0) )"),0.0)</f>
        <v>0</v>
      </c>
      <c r="K214" s="25">
        <f>IFERROR(__xludf.DUMMYFUNCTION("SUM( IFERROR( FILTER(LogDistance, LogDate &gt;= DATE(YEAR($A214),1,1), LogDate &lt;= $A214 ), 0) )"),0.0)</f>
        <v>0</v>
      </c>
      <c r="L214" s="26">
        <f>IFERROR(__xludf.DUMMYFUNCTION("SUM( FILTER(LogDistance, LogDate &lt;= $A214 ) )"),0.0)</f>
        <v>0</v>
      </c>
      <c r="M214" s="30"/>
    </row>
    <row r="215">
      <c r="A215" s="16"/>
      <c r="B215" s="17" t="str">
        <f t="shared" si="1"/>
        <v/>
      </c>
      <c r="C215" s="29" t="str">
        <f t="shared" si="7"/>
        <v/>
      </c>
      <c r="D215" s="19" t="str">
        <f t="shared" si="5"/>
        <v/>
      </c>
      <c r="E215" s="20"/>
      <c r="F215" s="21" t="str">
        <f t="shared" si="3"/>
        <v/>
      </c>
      <c r="G215" s="22" t="str">
        <f t="shared" si="4"/>
        <v/>
      </c>
      <c r="H215" s="30"/>
      <c r="I215" s="24">
        <f>IFERROR(__xludf.DUMMYFUNCTION("SUM( FILTER(LogDistance, LogDate &gt;= $A215 - WEEKDAY($A215, 3), LogDate &lt;= $A215 ) )"),0.0)</f>
        <v>0</v>
      </c>
      <c r="J215" s="25">
        <f>IFERROR(__xludf.DUMMYFUNCTION("SUM( IFERROR( FILTER(LogDistance, LogDate &gt;= $A215 - (Day($A215) - 1), LogDate &lt;= $A215 ), 0) )"),0.0)</f>
        <v>0</v>
      </c>
      <c r="K215" s="25">
        <f>IFERROR(__xludf.DUMMYFUNCTION("SUM( IFERROR( FILTER(LogDistance, LogDate &gt;= DATE(YEAR($A215),1,1), LogDate &lt;= $A215 ), 0) )"),0.0)</f>
        <v>0</v>
      </c>
      <c r="L215" s="26">
        <f>IFERROR(__xludf.DUMMYFUNCTION("SUM( FILTER(LogDistance, LogDate &lt;= $A215 ) )"),0.0)</f>
        <v>0</v>
      </c>
      <c r="M215" s="30"/>
    </row>
    <row r="216">
      <c r="A216" s="16"/>
      <c r="B216" s="17" t="str">
        <f t="shared" si="1"/>
        <v/>
      </c>
      <c r="C216" s="29" t="str">
        <f t="shared" si="7"/>
        <v/>
      </c>
      <c r="D216" s="19" t="str">
        <f t="shared" si="5"/>
        <v/>
      </c>
      <c r="E216" s="20"/>
      <c r="F216" s="21" t="str">
        <f t="shared" si="3"/>
        <v/>
      </c>
      <c r="G216" s="22" t="str">
        <f t="shared" si="4"/>
        <v/>
      </c>
      <c r="H216" s="30"/>
      <c r="I216" s="24">
        <f>IFERROR(__xludf.DUMMYFUNCTION("SUM( FILTER(LogDistance, LogDate &gt;= $A216 - WEEKDAY($A216, 3), LogDate &lt;= $A216 ) )"),0.0)</f>
        <v>0</v>
      </c>
      <c r="J216" s="25">
        <f>IFERROR(__xludf.DUMMYFUNCTION("SUM( IFERROR( FILTER(LogDistance, LogDate &gt;= $A216 - (Day($A216) - 1), LogDate &lt;= $A216 ), 0) )"),0.0)</f>
        <v>0</v>
      </c>
      <c r="K216" s="25">
        <f>IFERROR(__xludf.DUMMYFUNCTION("SUM( IFERROR( FILTER(LogDistance, LogDate &gt;= DATE(YEAR($A216),1,1), LogDate &lt;= $A216 ), 0) )"),0.0)</f>
        <v>0</v>
      </c>
      <c r="L216" s="26">
        <f>IFERROR(__xludf.DUMMYFUNCTION("SUM( FILTER(LogDistance, LogDate &lt;= $A216 ) )"),0.0)</f>
        <v>0</v>
      </c>
      <c r="M216" s="30"/>
    </row>
    <row r="217">
      <c r="A217" s="16"/>
      <c r="B217" s="17" t="str">
        <f t="shared" si="1"/>
        <v/>
      </c>
      <c r="C217" s="29" t="str">
        <f t="shared" si="7"/>
        <v/>
      </c>
      <c r="D217" s="19" t="str">
        <f t="shared" si="5"/>
        <v/>
      </c>
      <c r="E217" s="20"/>
      <c r="F217" s="21" t="str">
        <f t="shared" si="3"/>
        <v/>
      </c>
      <c r="G217" s="22" t="str">
        <f t="shared" si="4"/>
        <v/>
      </c>
      <c r="H217" s="30"/>
      <c r="I217" s="24">
        <f>IFERROR(__xludf.DUMMYFUNCTION("SUM( FILTER(LogDistance, LogDate &gt;= $A217 - WEEKDAY($A217, 3), LogDate &lt;= $A217 ) )"),0.0)</f>
        <v>0</v>
      </c>
      <c r="J217" s="25">
        <f>IFERROR(__xludf.DUMMYFUNCTION("SUM( IFERROR( FILTER(LogDistance, LogDate &gt;= $A217 - (Day($A217) - 1), LogDate &lt;= $A217 ), 0) )"),0.0)</f>
        <v>0</v>
      </c>
      <c r="K217" s="25">
        <f>IFERROR(__xludf.DUMMYFUNCTION("SUM( IFERROR( FILTER(LogDistance, LogDate &gt;= DATE(YEAR($A217),1,1), LogDate &lt;= $A217 ), 0) )"),0.0)</f>
        <v>0</v>
      </c>
      <c r="L217" s="26">
        <f>IFERROR(__xludf.DUMMYFUNCTION("SUM( FILTER(LogDistance, LogDate &lt;= $A217 ) )"),0.0)</f>
        <v>0</v>
      </c>
      <c r="M217" s="30"/>
    </row>
    <row r="218">
      <c r="A218" s="16"/>
      <c r="B218" s="17" t="str">
        <f t="shared" si="1"/>
        <v/>
      </c>
      <c r="C218" s="29" t="str">
        <f t="shared" si="7"/>
        <v/>
      </c>
      <c r="D218" s="19" t="str">
        <f t="shared" si="5"/>
        <v/>
      </c>
      <c r="E218" s="20"/>
      <c r="F218" s="21" t="str">
        <f t="shared" si="3"/>
        <v/>
      </c>
      <c r="G218" s="22" t="str">
        <f t="shared" si="4"/>
        <v/>
      </c>
      <c r="H218" s="30"/>
      <c r="I218" s="24">
        <f>IFERROR(__xludf.DUMMYFUNCTION("SUM( FILTER(LogDistance, LogDate &gt;= $A218 - WEEKDAY($A218, 3), LogDate &lt;= $A218 ) )"),0.0)</f>
        <v>0</v>
      </c>
      <c r="J218" s="25">
        <f>IFERROR(__xludf.DUMMYFUNCTION("SUM( IFERROR( FILTER(LogDistance, LogDate &gt;= $A218 - (Day($A218) - 1), LogDate &lt;= $A218 ), 0) )"),0.0)</f>
        <v>0</v>
      </c>
      <c r="K218" s="25">
        <f>IFERROR(__xludf.DUMMYFUNCTION("SUM( IFERROR( FILTER(LogDistance, LogDate &gt;= DATE(YEAR($A218),1,1), LogDate &lt;= $A218 ), 0) )"),0.0)</f>
        <v>0</v>
      </c>
      <c r="L218" s="26">
        <f>IFERROR(__xludf.DUMMYFUNCTION("SUM( FILTER(LogDistance, LogDate &lt;= $A218 ) )"),0.0)</f>
        <v>0</v>
      </c>
      <c r="M218" s="30"/>
    </row>
    <row r="219">
      <c r="A219" s="16"/>
      <c r="B219" s="17" t="str">
        <f t="shared" si="1"/>
        <v/>
      </c>
      <c r="C219" s="29" t="str">
        <f t="shared" si="7"/>
        <v/>
      </c>
      <c r="D219" s="19" t="str">
        <f t="shared" si="5"/>
        <v/>
      </c>
      <c r="E219" s="20"/>
      <c r="F219" s="21" t="str">
        <f t="shared" si="3"/>
        <v/>
      </c>
      <c r="G219" s="22" t="str">
        <f t="shared" si="4"/>
        <v/>
      </c>
      <c r="H219" s="30"/>
      <c r="I219" s="24">
        <f>IFERROR(__xludf.DUMMYFUNCTION("SUM( FILTER(LogDistance, LogDate &gt;= $A219 - WEEKDAY($A219, 3), LogDate &lt;= $A219 ) )"),0.0)</f>
        <v>0</v>
      </c>
      <c r="J219" s="25">
        <f>IFERROR(__xludf.DUMMYFUNCTION("SUM( IFERROR( FILTER(LogDistance, LogDate &gt;= $A219 - (Day($A219) - 1), LogDate &lt;= $A219 ), 0) )"),0.0)</f>
        <v>0</v>
      </c>
      <c r="K219" s="25">
        <f>IFERROR(__xludf.DUMMYFUNCTION("SUM( IFERROR( FILTER(LogDistance, LogDate &gt;= DATE(YEAR($A219),1,1), LogDate &lt;= $A219 ), 0) )"),0.0)</f>
        <v>0</v>
      </c>
      <c r="L219" s="26">
        <f>IFERROR(__xludf.DUMMYFUNCTION("SUM( FILTER(LogDistance, LogDate &lt;= $A219 ) )"),0.0)</f>
        <v>0</v>
      </c>
      <c r="M219" s="30"/>
    </row>
    <row r="220">
      <c r="A220" s="16"/>
      <c r="B220" s="17" t="str">
        <f t="shared" si="1"/>
        <v/>
      </c>
      <c r="C220" s="29" t="str">
        <f t="shared" si="7"/>
        <v/>
      </c>
      <c r="D220" s="19" t="str">
        <f t="shared" si="5"/>
        <v/>
      </c>
      <c r="E220" s="20"/>
      <c r="F220" s="21" t="str">
        <f t="shared" si="3"/>
        <v/>
      </c>
      <c r="G220" s="22" t="str">
        <f t="shared" si="4"/>
        <v/>
      </c>
      <c r="H220" s="30"/>
      <c r="I220" s="24">
        <f>IFERROR(__xludf.DUMMYFUNCTION("SUM( FILTER(LogDistance, LogDate &gt;= $A220 - WEEKDAY($A220, 3), LogDate &lt;= $A220 ) )"),0.0)</f>
        <v>0</v>
      </c>
      <c r="J220" s="25">
        <f>IFERROR(__xludf.DUMMYFUNCTION("SUM( IFERROR( FILTER(LogDistance, LogDate &gt;= $A220 - (Day($A220) - 1), LogDate &lt;= $A220 ), 0) )"),0.0)</f>
        <v>0</v>
      </c>
      <c r="K220" s="25">
        <f>IFERROR(__xludf.DUMMYFUNCTION("SUM( IFERROR( FILTER(LogDistance, LogDate &gt;= DATE(YEAR($A220),1,1), LogDate &lt;= $A220 ), 0) )"),0.0)</f>
        <v>0</v>
      </c>
      <c r="L220" s="26">
        <f>IFERROR(__xludf.DUMMYFUNCTION("SUM( FILTER(LogDistance, LogDate &lt;= $A220 ) )"),0.0)</f>
        <v>0</v>
      </c>
      <c r="M220" s="30"/>
    </row>
    <row r="221">
      <c r="A221" s="16"/>
      <c r="B221" s="17" t="str">
        <f t="shared" si="1"/>
        <v/>
      </c>
      <c r="C221" s="29" t="str">
        <f t="shared" si="7"/>
        <v/>
      </c>
      <c r="D221" s="19" t="str">
        <f t="shared" si="5"/>
        <v/>
      </c>
      <c r="E221" s="20"/>
      <c r="F221" s="21" t="str">
        <f t="shared" si="3"/>
        <v/>
      </c>
      <c r="G221" s="22" t="str">
        <f t="shared" si="4"/>
        <v/>
      </c>
      <c r="H221" s="30"/>
      <c r="I221" s="24">
        <f>IFERROR(__xludf.DUMMYFUNCTION("SUM( FILTER(LogDistance, LogDate &gt;= $A221 - WEEKDAY($A221, 3), LogDate &lt;= $A221 ) )"),0.0)</f>
        <v>0</v>
      </c>
      <c r="J221" s="25">
        <f>IFERROR(__xludf.DUMMYFUNCTION("SUM( IFERROR( FILTER(LogDistance, LogDate &gt;= $A221 - (Day($A221) - 1), LogDate &lt;= $A221 ), 0) )"),0.0)</f>
        <v>0</v>
      </c>
      <c r="K221" s="25">
        <f>IFERROR(__xludf.DUMMYFUNCTION("SUM( IFERROR( FILTER(LogDistance, LogDate &gt;= DATE(YEAR($A221),1,1), LogDate &lt;= $A221 ), 0) )"),0.0)</f>
        <v>0</v>
      </c>
      <c r="L221" s="26">
        <f>IFERROR(__xludf.DUMMYFUNCTION("SUM( FILTER(LogDistance, LogDate &lt;= $A221 ) )"),0.0)</f>
        <v>0</v>
      </c>
      <c r="M221" s="30"/>
    </row>
    <row r="222">
      <c r="A222" s="16"/>
      <c r="B222" s="17" t="str">
        <f t="shared" si="1"/>
        <v/>
      </c>
      <c r="C222" s="29" t="str">
        <f t="shared" si="7"/>
        <v/>
      </c>
      <c r="D222" s="19" t="str">
        <f t="shared" si="5"/>
        <v/>
      </c>
      <c r="E222" s="20"/>
      <c r="F222" s="21" t="str">
        <f t="shared" si="3"/>
        <v/>
      </c>
      <c r="G222" s="22" t="str">
        <f t="shared" si="4"/>
        <v/>
      </c>
      <c r="H222" s="30"/>
      <c r="I222" s="24">
        <f>IFERROR(__xludf.DUMMYFUNCTION("SUM( FILTER(LogDistance, LogDate &gt;= $A222 - WEEKDAY($A222, 3), LogDate &lt;= $A222 ) )"),0.0)</f>
        <v>0</v>
      </c>
      <c r="J222" s="25">
        <f>IFERROR(__xludf.DUMMYFUNCTION("SUM( IFERROR( FILTER(LogDistance, LogDate &gt;= $A222 - (Day($A222) - 1), LogDate &lt;= $A222 ), 0) )"),0.0)</f>
        <v>0</v>
      </c>
      <c r="K222" s="25">
        <f>IFERROR(__xludf.DUMMYFUNCTION("SUM( IFERROR( FILTER(LogDistance, LogDate &gt;= DATE(YEAR($A222),1,1), LogDate &lt;= $A222 ), 0) )"),0.0)</f>
        <v>0</v>
      </c>
      <c r="L222" s="26">
        <f>IFERROR(__xludf.DUMMYFUNCTION("SUM( FILTER(LogDistance, LogDate &lt;= $A222 ) )"),0.0)</f>
        <v>0</v>
      </c>
      <c r="M222" s="30"/>
    </row>
    <row r="223">
      <c r="A223" s="16"/>
      <c r="B223" s="17" t="str">
        <f t="shared" si="1"/>
        <v/>
      </c>
      <c r="C223" s="29" t="str">
        <f t="shared" si="7"/>
        <v/>
      </c>
      <c r="D223" s="19" t="str">
        <f t="shared" si="5"/>
        <v/>
      </c>
      <c r="E223" s="20"/>
      <c r="F223" s="21" t="str">
        <f t="shared" si="3"/>
        <v/>
      </c>
      <c r="G223" s="22" t="str">
        <f t="shared" si="4"/>
        <v/>
      </c>
      <c r="H223" s="30"/>
      <c r="I223" s="24">
        <f>IFERROR(__xludf.DUMMYFUNCTION("SUM( FILTER(LogDistance, LogDate &gt;= $A223 - WEEKDAY($A223, 3), LogDate &lt;= $A223 ) )"),0.0)</f>
        <v>0</v>
      </c>
      <c r="J223" s="25">
        <f>IFERROR(__xludf.DUMMYFUNCTION("SUM( IFERROR( FILTER(LogDistance, LogDate &gt;= $A223 - (Day($A223) - 1), LogDate &lt;= $A223 ), 0) )"),0.0)</f>
        <v>0</v>
      </c>
      <c r="K223" s="25">
        <f>IFERROR(__xludf.DUMMYFUNCTION("SUM( IFERROR( FILTER(LogDistance, LogDate &gt;= DATE(YEAR($A223),1,1), LogDate &lt;= $A223 ), 0) )"),0.0)</f>
        <v>0</v>
      </c>
      <c r="L223" s="26">
        <f>IFERROR(__xludf.DUMMYFUNCTION("SUM( FILTER(LogDistance, LogDate &lt;= $A223 ) )"),0.0)</f>
        <v>0</v>
      </c>
      <c r="M223" s="30"/>
    </row>
    <row r="224">
      <c r="A224" s="16"/>
      <c r="B224" s="17" t="str">
        <f t="shared" si="1"/>
        <v/>
      </c>
      <c r="C224" s="29" t="str">
        <f t="shared" si="7"/>
        <v/>
      </c>
      <c r="D224" s="19" t="str">
        <f t="shared" si="5"/>
        <v/>
      </c>
      <c r="E224" s="20"/>
      <c r="F224" s="21" t="str">
        <f t="shared" si="3"/>
        <v/>
      </c>
      <c r="G224" s="22" t="str">
        <f t="shared" si="4"/>
        <v/>
      </c>
      <c r="H224" s="30"/>
      <c r="I224" s="24">
        <f>IFERROR(__xludf.DUMMYFUNCTION("SUM( FILTER(LogDistance, LogDate &gt;= $A224 - WEEKDAY($A224, 3), LogDate &lt;= $A224 ) )"),0.0)</f>
        <v>0</v>
      </c>
      <c r="J224" s="25">
        <f>IFERROR(__xludf.DUMMYFUNCTION("SUM( IFERROR( FILTER(LogDistance, LogDate &gt;= $A224 - (Day($A224) - 1), LogDate &lt;= $A224 ), 0) )"),0.0)</f>
        <v>0</v>
      </c>
      <c r="K224" s="25">
        <f>IFERROR(__xludf.DUMMYFUNCTION("SUM( IFERROR( FILTER(LogDistance, LogDate &gt;= DATE(YEAR($A224),1,1), LogDate &lt;= $A224 ), 0) )"),0.0)</f>
        <v>0</v>
      </c>
      <c r="L224" s="26">
        <f>IFERROR(__xludf.DUMMYFUNCTION("SUM( FILTER(LogDistance, LogDate &lt;= $A224 ) )"),0.0)</f>
        <v>0</v>
      </c>
      <c r="M224" s="30"/>
    </row>
    <row r="225">
      <c r="A225" s="16"/>
      <c r="B225" s="17" t="str">
        <f t="shared" si="1"/>
        <v/>
      </c>
      <c r="C225" s="29" t="str">
        <f t="shared" si="7"/>
        <v/>
      </c>
      <c r="D225" s="19" t="str">
        <f t="shared" si="5"/>
        <v/>
      </c>
      <c r="E225" s="20"/>
      <c r="F225" s="21" t="str">
        <f t="shared" si="3"/>
        <v/>
      </c>
      <c r="G225" s="22" t="str">
        <f t="shared" si="4"/>
        <v/>
      </c>
      <c r="H225" s="30"/>
      <c r="I225" s="24">
        <f>IFERROR(__xludf.DUMMYFUNCTION("SUM( FILTER(LogDistance, LogDate &gt;= $A225 - WEEKDAY($A225, 3), LogDate &lt;= $A225 ) )"),0.0)</f>
        <v>0</v>
      </c>
      <c r="J225" s="25">
        <f>IFERROR(__xludf.DUMMYFUNCTION("SUM( IFERROR( FILTER(LogDistance, LogDate &gt;= $A225 - (Day($A225) - 1), LogDate &lt;= $A225 ), 0) )"),0.0)</f>
        <v>0</v>
      </c>
      <c r="K225" s="25">
        <f>IFERROR(__xludf.DUMMYFUNCTION("SUM( IFERROR( FILTER(LogDistance, LogDate &gt;= DATE(YEAR($A225),1,1), LogDate &lt;= $A225 ), 0) )"),0.0)</f>
        <v>0</v>
      </c>
      <c r="L225" s="26">
        <f>IFERROR(__xludf.DUMMYFUNCTION("SUM( FILTER(LogDistance, LogDate &lt;= $A225 ) )"),0.0)</f>
        <v>0</v>
      </c>
      <c r="M225" s="30"/>
    </row>
    <row r="226">
      <c r="A226" s="16"/>
      <c r="B226" s="17" t="str">
        <f t="shared" si="1"/>
        <v/>
      </c>
      <c r="C226" s="29" t="str">
        <f t="shared" si="7"/>
        <v/>
      </c>
      <c r="D226" s="19" t="str">
        <f t="shared" si="5"/>
        <v/>
      </c>
      <c r="E226" s="20"/>
      <c r="F226" s="21" t="str">
        <f t="shared" si="3"/>
        <v/>
      </c>
      <c r="G226" s="22" t="str">
        <f t="shared" si="4"/>
        <v/>
      </c>
      <c r="H226" s="30"/>
      <c r="I226" s="24">
        <f>IFERROR(__xludf.DUMMYFUNCTION("SUM( FILTER(LogDistance, LogDate &gt;= $A226 - WEEKDAY($A226, 3), LogDate &lt;= $A226 ) )"),0.0)</f>
        <v>0</v>
      </c>
      <c r="J226" s="25">
        <f>IFERROR(__xludf.DUMMYFUNCTION("SUM( IFERROR( FILTER(LogDistance, LogDate &gt;= $A226 - (Day($A226) - 1), LogDate &lt;= $A226 ), 0) )"),0.0)</f>
        <v>0</v>
      </c>
      <c r="K226" s="25">
        <f>IFERROR(__xludf.DUMMYFUNCTION("SUM( IFERROR( FILTER(LogDistance, LogDate &gt;= DATE(YEAR($A226),1,1), LogDate &lt;= $A226 ), 0) )"),0.0)</f>
        <v>0</v>
      </c>
      <c r="L226" s="26">
        <f>IFERROR(__xludf.DUMMYFUNCTION("SUM( FILTER(LogDistance, LogDate &lt;= $A226 ) )"),0.0)</f>
        <v>0</v>
      </c>
      <c r="M226" s="30"/>
    </row>
    <row r="227">
      <c r="A227" s="16"/>
      <c r="B227" s="17" t="str">
        <f t="shared" si="1"/>
        <v/>
      </c>
      <c r="C227" s="29" t="str">
        <f t="shared" si="7"/>
        <v/>
      </c>
      <c r="D227" s="19" t="str">
        <f t="shared" si="5"/>
        <v/>
      </c>
      <c r="E227" s="20"/>
      <c r="F227" s="21" t="str">
        <f t="shared" si="3"/>
        <v/>
      </c>
      <c r="G227" s="22" t="str">
        <f t="shared" si="4"/>
        <v/>
      </c>
      <c r="H227" s="30"/>
      <c r="I227" s="24">
        <f>IFERROR(__xludf.DUMMYFUNCTION("SUM( FILTER(LogDistance, LogDate &gt;= $A227 - WEEKDAY($A227, 3), LogDate &lt;= $A227 ) )"),0.0)</f>
        <v>0</v>
      </c>
      <c r="J227" s="25">
        <f>IFERROR(__xludf.DUMMYFUNCTION("SUM( IFERROR( FILTER(LogDistance, LogDate &gt;= $A227 - (Day($A227) - 1), LogDate &lt;= $A227 ), 0) )"),0.0)</f>
        <v>0</v>
      </c>
      <c r="K227" s="25">
        <f>IFERROR(__xludf.DUMMYFUNCTION("SUM( IFERROR( FILTER(LogDistance, LogDate &gt;= DATE(YEAR($A227),1,1), LogDate &lt;= $A227 ), 0) )"),0.0)</f>
        <v>0</v>
      </c>
      <c r="L227" s="26">
        <f>IFERROR(__xludf.DUMMYFUNCTION("SUM( FILTER(LogDistance, LogDate &lt;= $A227 ) )"),0.0)</f>
        <v>0</v>
      </c>
      <c r="M227" s="30"/>
    </row>
    <row r="228">
      <c r="A228" s="16"/>
      <c r="B228" s="17" t="str">
        <f t="shared" si="1"/>
        <v/>
      </c>
      <c r="C228" s="29" t="str">
        <f t="shared" si="7"/>
        <v/>
      </c>
      <c r="D228" s="19" t="str">
        <f t="shared" si="5"/>
        <v/>
      </c>
      <c r="E228" s="20"/>
      <c r="F228" s="21" t="str">
        <f t="shared" si="3"/>
        <v/>
      </c>
      <c r="G228" s="22" t="str">
        <f t="shared" si="4"/>
        <v/>
      </c>
      <c r="H228" s="30"/>
      <c r="I228" s="24">
        <f>IFERROR(__xludf.DUMMYFUNCTION("SUM( FILTER(LogDistance, LogDate &gt;= $A228 - WEEKDAY($A228, 3), LogDate &lt;= $A228 ) )"),0.0)</f>
        <v>0</v>
      </c>
      <c r="J228" s="25">
        <f>IFERROR(__xludf.DUMMYFUNCTION("SUM( IFERROR( FILTER(LogDistance, LogDate &gt;= $A228 - (Day($A228) - 1), LogDate &lt;= $A228 ), 0) )"),0.0)</f>
        <v>0</v>
      </c>
      <c r="K228" s="25">
        <f>IFERROR(__xludf.DUMMYFUNCTION("SUM( IFERROR( FILTER(LogDistance, LogDate &gt;= DATE(YEAR($A228),1,1), LogDate &lt;= $A228 ), 0) )"),0.0)</f>
        <v>0</v>
      </c>
      <c r="L228" s="26">
        <f>IFERROR(__xludf.DUMMYFUNCTION("SUM( FILTER(LogDistance, LogDate &lt;= $A228 ) )"),0.0)</f>
        <v>0</v>
      </c>
      <c r="M228" s="30"/>
    </row>
    <row r="229">
      <c r="A229" s="16"/>
      <c r="B229" s="17" t="str">
        <f t="shared" si="1"/>
        <v/>
      </c>
      <c r="C229" s="29" t="str">
        <f t="shared" si="7"/>
        <v/>
      </c>
      <c r="D229" s="19" t="str">
        <f t="shared" si="5"/>
        <v/>
      </c>
      <c r="E229" s="20"/>
      <c r="F229" s="21" t="str">
        <f t="shared" si="3"/>
        <v/>
      </c>
      <c r="G229" s="22" t="str">
        <f t="shared" si="4"/>
        <v/>
      </c>
      <c r="H229" s="30"/>
      <c r="I229" s="24">
        <f>IFERROR(__xludf.DUMMYFUNCTION("SUM( FILTER(LogDistance, LogDate &gt;= $A229 - WEEKDAY($A229, 3), LogDate &lt;= $A229 ) )"),0.0)</f>
        <v>0</v>
      </c>
      <c r="J229" s="25">
        <f>IFERROR(__xludf.DUMMYFUNCTION("SUM( IFERROR( FILTER(LogDistance, LogDate &gt;= $A229 - (Day($A229) - 1), LogDate &lt;= $A229 ), 0) )"),0.0)</f>
        <v>0</v>
      </c>
      <c r="K229" s="25">
        <f>IFERROR(__xludf.DUMMYFUNCTION("SUM( IFERROR( FILTER(LogDistance, LogDate &gt;= DATE(YEAR($A229),1,1), LogDate &lt;= $A229 ), 0) )"),0.0)</f>
        <v>0</v>
      </c>
      <c r="L229" s="26">
        <f>IFERROR(__xludf.DUMMYFUNCTION("SUM( FILTER(LogDistance, LogDate &lt;= $A229 ) )"),0.0)</f>
        <v>0</v>
      </c>
      <c r="M229" s="30"/>
    </row>
    <row r="230">
      <c r="A230" s="16"/>
      <c r="B230" s="17" t="str">
        <f t="shared" si="1"/>
        <v/>
      </c>
      <c r="C230" s="29" t="str">
        <f t="shared" si="7"/>
        <v/>
      </c>
      <c r="D230" s="19" t="str">
        <f t="shared" si="5"/>
        <v/>
      </c>
      <c r="E230" s="20"/>
      <c r="F230" s="21" t="str">
        <f t="shared" si="3"/>
        <v/>
      </c>
      <c r="G230" s="22" t="str">
        <f t="shared" si="4"/>
        <v/>
      </c>
      <c r="H230" s="30"/>
      <c r="I230" s="24">
        <f>IFERROR(__xludf.DUMMYFUNCTION("SUM( FILTER(LogDistance, LogDate &gt;= $A230 - WEEKDAY($A230, 3), LogDate &lt;= $A230 ) )"),0.0)</f>
        <v>0</v>
      </c>
      <c r="J230" s="25">
        <f>IFERROR(__xludf.DUMMYFUNCTION("SUM( IFERROR( FILTER(LogDistance, LogDate &gt;= $A230 - (Day($A230) - 1), LogDate &lt;= $A230 ), 0) )"),0.0)</f>
        <v>0</v>
      </c>
      <c r="K230" s="25">
        <f>IFERROR(__xludf.DUMMYFUNCTION("SUM( IFERROR( FILTER(LogDistance, LogDate &gt;= DATE(YEAR($A230),1,1), LogDate &lt;= $A230 ), 0) )"),0.0)</f>
        <v>0</v>
      </c>
      <c r="L230" s="26">
        <f>IFERROR(__xludf.DUMMYFUNCTION("SUM( FILTER(LogDistance, LogDate &lt;= $A230 ) )"),0.0)</f>
        <v>0</v>
      </c>
      <c r="M230" s="30"/>
    </row>
    <row r="231">
      <c r="A231" s="16"/>
      <c r="B231" s="17" t="str">
        <f t="shared" si="1"/>
        <v/>
      </c>
      <c r="C231" s="29" t="str">
        <f t="shared" si="7"/>
        <v/>
      </c>
      <c r="D231" s="19" t="str">
        <f t="shared" si="5"/>
        <v/>
      </c>
      <c r="E231" s="20"/>
      <c r="F231" s="21" t="str">
        <f t="shared" si="3"/>
        <v/>
      </c>
      <c r="G231" s="22" t="str">
        <f t="shared" si="4"/>
        <v/>
      </c>
      <c r="H231" s="30"/>
      <c r="I231" s="24">
        <f>IFERROR(__xludf.DUMMYFUNCTION("SUM( FILTER(LogDistance, LogDate &gt;= $A231 - WEEKDAY($A231, 3), LogDate &lt;= $A231 ) )"),0.0)</f>
        <v>0</v>
      </c>
      <c r="J231" s="25">
        <f>IFERROR(__xludf.DUMMYFUNCTION("SUM( IFERROR( FILTER(LogDistance, LogDate &gt;= $A231 - (Day($A231) - 1), LogDate &lt;= $A231 ), 0) )"),0.0)</f>
        <v>0</v>
      </c>
      <c r="K231" s="25">
        <f>IFERROR(__xludf.DUMMYFUNCTION("SUM( IFERROR( FILTER(LogDistance, LogDate &gt;= DATE(YEAR($A231),1,1), LogDate &lt;= $A231 ), 0) )"),0.0)</f>
        <v>0</v>
      </c>
      <c r="L231" s="26">
        <f>IFERROR(__xludf.DUMMYFUNCTION("SUM( FILTER(LogDistance, LogDate &lt;= $A231 ) )"),0.0)</f>
        <v>0</v>
      </c>
      <c r="M231" s="30"/>
    </row>
    <row r="232">
      <c r="A232" s="16"/>
      <c r="B232" s="17" t="str">
        <f t="shared" si="1"/>
        <v/>
      </c>
      <c r="C232" s="29" t="str">
        <f t="shared" si="7"/>
        <v/>
      </c>
      <c r="D232" s="19" t="str">
        <f t="shared" si="5"/>
        <v/>
      </c>
      <c r="E232" s="20"/>
      <c r="F232" s="21" t="str">
        <f t="shared" si="3"/>
        <v/>
      </c>
      <c r="G232" s="22" t="str">
        <f t="shared" si="4"/>
        <v/>
      </c>
      <c r="H232" s="30"/>
      <c r="I232" s="24">
        <f>IFERROR(__xludf.DUMMYFUNCTION("SUM( FILTER(LogDistance, LogDate &gt;= $A232 - WEEKDAY($A232, 3), LogDate &lt;= $A232 ) )"),0.0)</f>
        <v>0</v>
      </c>
      <c r="J232" s="25">
        <f>IFERROR(__xludf.DUMMYFUNCTION("SUM( IFERROR( FILTER(LogDistance, LogDate &gt;= $A232 - (Day($A232) - 1), LogDate &lt;= $A232 ), 0) )"),0.0)</f>
        <v>0</v>
      </c>
      <c r="K232" s="25">
        <f>IFERROR(__xludf.DUMMYFUNCTION("SUM( IFERROR( FILTER(LogDistance, LogDate &gt;= DATE(YEAR($A232),1,1), LogDate &lt;= $A232 ), 0) )"),0.0)</f>
        <v>0</v>
      </c>
      <c r="L232" s="26">
        <f>IFERROR(__xludf.DUMMYFUNCTION("SUM( FILTER(LogDistance, LogDate &lt;= $A232 ) )"),0.0)</f>
        <v>0</v>
      </c>
      <c r="M232" s="30"/>
    </row>
    <row r="233">
      <c r="A233" s="16"/>
      <c r="B233" s="17" t="str">
        <f t="shared" si="1"/>
        <v/>
      </c>
      <c r="C233" s="29" t="str">
        <f t="shared" si="7"/>
        <v/>
      </c>
      <c r="D233" s="19" t="str">
        <f t="shared" si="5"/>
        <v/>
      </c>
      <c r="E233" s="20"/>
      <c r="F233" s="21" t="str">
        <f t="shared" si="3"/>
        <v/>
      </c>
      <c r="G233" s="22" t="str">
        <f t="shared" si="4"/>
        <v/>
      </c>
      <c r="H233" s="30"/>
      <c r="I233" s="24">
        <f>IFERROR(__xludf.DUMMYFUNCTION("SUM( FILTER(LogDistance, LogDate &gt;= $A233 - WEEKDAY($A233, 3), LogDate &lt;= $A233 ) )"),0.0)</f>
        <v>0</v>
      </c>
      <c r="J233" s="25">
        <f>IFERROR(__xludf.DUMMYFUNCTION("SUM( IFERROR( FILTER(LogDistance, LogDate &gt;= $A233 - (Day($A233) - 1), LogDate &lt;= $A233 ), 0) )"),0.0)</f>
        <v>0</v>
      </c>
      <c r="K233" s="25">
        <f>IFERROR(__xludf.DUMMYFUNCTION("SUM( IFERROR( FILTER(LogDistance, LogDate &gt;= DATE(YEAR($A233),1,1), LogDate &lt;= $A233 ), 0) )"),0.0)</f>
        <v>0</v>
      </c>
      <c r="L233" s="26">
        <f>IFERROR(__xludf.DUMMYFUNCTION("SUM( FILTER(LogDistance, LogDate &lt;= $A233 ) )"),0.0)</f>
        <v>0</v>
      </c>
      <c r="M233" s="30"/>
    </row>
    <row r="234">
      <c r="A234" s="16"/>
      <c r="B234" s="17" t="str">
        <f t="shared" si="1"/>
        <v/>
      </c>
      <c r="C234" s="29" t="str">
        <f t="shared" si="7"/>
        <v/>
      </c>
      <c r="D234" s="19" t="str">
        <f t="shared" si="5"/>
        <v/>
      </c>
      <c r="E234" s="20"/>
      <c r="F234" s="21" t="str">
        <f t="shared" si="3"/>
        <v/>
      </c>
      <c r="G234" s="22" t="str">
        <f t="shared" si="4"/>
        <v/>
      </c>
      <c r="H234" s="30"/>
      <c r="I234" s="24">
        <f>IFERROR(__xludf.DUMMYFUNCTION("SUM( FILTER(LogDistance, LogDate &gt;= $A234 - WEEKDAY($A234, 3), LogDate &lt;= $A234 ) )"),0.0)</f>
        <v>0</v>
      </c>
      <c r="J234" s="25">
        <f>IFERROR(__xludf.DUMMYFUNCTION("SUM( IFERROR( FILTER(LogDistance, LogDate &gt;= $A234 - (Day($A234) - 1), LogDate &lt;= $A234 ), 0) )"),0.0)</f>
        <v>0</v>
      </c>
      <c r="K234" s="25">
        <f>IFERROR(__xludf.DUMMYFUNCTION("SUM( IFERROR( FILTER(LogDistance, LogDate &gt;= DATE(YEAR($A234),1,1), LogDate &lt;= $A234 ), 0) )"),0.0)</f>
        <v>0</v>
      </c>
      <c r="L234" s="26">
        <f>IFERROR(__xludf.DUMMYFUNCTION("SUM( FILTER(LogDistance, LogDate &lt;= $A234 ) )"),0.0)</f>
        <v>0</v>
      </c>
      <c r="M234" s="30"/>
    </row>
    <row r="235">
      <c r="A235" s="16"/>
      <c r="B235" s="17" t="str">
        <f t="shared" si="1"/>
        <v/>
      </c>
      <c r="C235" s="29" t="str">
        <f t="shared" si="7"/>
        <v/>
      </c>
      <c r="D235" s="19" t="str">
        <f t="shared" si="5"/>
        <v/>
      </c>
      <c r="E235" s="20"/>
      <c r="F235" s="21" t="str">
        <f t="shared" si="3"/>
        <v/>
      </c>
      <c r="G235" s="22" t="str">
        <f t="shared" si="4"/>
        <v/>
      </c>
      <c r="H235" s="30"/>
      <c r="I235" s="24">
        <f>IFERROR(__xludf.DUMMYFUNCTION("SUM( FILTER(LogDistance, LogDate &gt;= $A235 - WEEKDAY($A235, 3), LogDate &lt;= $A235 ) )"),0.0)</f>
        <v>0</v>
      </c>
      <c r="J235" s="25">
        <f>IFERROR(__xludf.DUMMYFUNCTION("SUM( IFERROR( FILTER(LogDistance, LogDate &gt;= $A235 - (Day($A235) - 1), LogDate &lt;= $A235 ), 0) )"),0.0)</f>
        <v>0</v>
      </c>
      <c r="K235" s="25">
        <f>IFERROR(__xludf.DUMMYFUNCTION("SUM( IFERROR( FILTER(LogDistance, LogDate &gt;= DATE(YEAR($A235),1,1), LogDate &lt;= $A235 ), 0) )"),0.0)</f>
        <v>0</v>
      </c>
      <c r="L235" s="26">
        <f>IFERROR(__xludf.DUMMYFUNCTION("SUM( FILTER(LogDistance, LogDate &lt;= $A235 ) )"),0.0)</f>
        <v>0</v>
      </c>
      <c r="M235" s="30"/>
    </row>
    <row r="236">
      <c r="A236" s="16"/>
      <c r="B236" s="17" t="str">
        <f t="shared" si="1"/>
        <v/>
      </c>
      <c r="C236" s="29" t="str">
        <f t="shared" si="7"/>
        <v/>
      </c>
      <c r="D236" s="19" t="str">
        <f t="shared" si="5"/>
        <v/>
      </c>
      <c r="E236" s="20"/>
      <c r="F236" s="21" t="str">
        <f t="shared" si="3"/>
        <v/>
      </c>
      <c r="G236" s="22" t="str">
        <f t="shared" si="4"/>
        <v/>
      </c>
      <c r="H236" s="30"/>
      <c r="I236" s="24">
        <f>IFERROR(__xludf.DUMMYFUNCTION("SUM( FILTER(LogDistance, LogDate &gt;= $A236 - WEEKDAY($A236, 3), LogDate &lt;= $A236 ) )"),0.0)</f>
        <v>0</v>
      </c>
      <c r="J236" s="25">
        <f>IFERROR(__xludf.DUMMYFUNCTION("SUM( IFERROR( FILTER(LogDistance, LogDate &gt;= $A236 - (Day($A236) - 1), LogDate &lt;= $A236 ), 0) )"),0.0)</f>
        <v>0</v>
      </c>
      <c r="K236" s="25">
        <f>IFERROR(__xludf.DUMMYFUNCTION("SUM( IFERROR( FILTER(LogDistance, LogDate &gt;= DATE(YEAR($A236),1,1), LogDate &lt;= $A236 ), 0) )"),0.0)</f>
        <v>0</v>
      </c>
      <c r="L236" s="26">
        <f>IFERROR(__xludf.DUMMYFUNCTION("SUM( FILTER(LogDistance, LogDate &lt;= $A236 ) )"),0.0)</f>
        <v>0</v>
      </c>
      <c r="M236" s="30"/>
    </row>
    <row r="237">
      <c r="A237" s="16"/>
      <c r="B237" s="17" t="str">
        <f t="shared" si="1"/>
        <v/>
      </c>
      <c r="C237" s="29" t="str">
        <f t="shared" si="7"/>
        <v/>
      </c>
      <c r="D237" s="19" t="str">
        <f t="shared" si="5"/>
        <v/>
      </c>
      <c r="E237" s="20"/>
      <c r="F237" s="21" t="str">
        <f t="shared" si="3"/>
        <v/>
      </c>
      <c r="G237" s="22" t="str">
        <f t="shared" si="4"/>
        <v/>
      </c>
      <c r="H237" s="30"/>
      <c r="I237" s="24">
        <f>IFERROR(__xludf.DUMMYFUNCTION("SUM( FILTER(LogDistance, LogDate &gt;= $A237 - WEEKDAY($A237, 3), LogDate &lt;= $A237 ) )"),0.0)</f>
        <v>0</v>
      </c>
      <c r="J237" s="25">
        <f>IFERROR(__xludf.DUMMYFUNCTION("SUM( IFERROR( FILTER(LogDistance, LogDate &gt;= $A237 - (Day($A237) - 1), LogDate &lt;= $A237 ), 0) )"),0.0)</f>
        <v>0</v>
      </c>
      <c r="K237" s="25">
        <f>IFERROR(__xludf.DUMMYFUNCTION("SUM( IFERROR( FILTER(LogDistance, LogDate &gt;= DATE(YEAR($A237),1,1), LogDate &lt;= $A237 ), 0) )"),0.0)</f>
        <v>0</v>
      </c>
      <c r="L237" s="26">
        <f>IFERROR(__xludf.DUMMYFUNCTION("SUM( FILTER(LogDistance, LogDate &lt;= $A237 ) )"),0.0)</f>
        <v>0</v>
      </c>
      <c r="M237" s="30"/>
    </row>
    <row r="238">
      <c r="A238" s="16"/>
      <c r="B238" s="17" t="str">
        <f t="shared" si="1"/>
        <v/>
      </c>
      <c r="C238" s="29" t="str">
        <f t="shared" si="7"/>
        <v/>
      </c>
      <c r="D238" s="19" t="str">
        <f t="shared" si="5"/>
        <v/>
      </c>
      <c r="E238" s="20"/>
      <c r="F238" s="21" t="str">
        <f t="shared" si="3"/>
        <v/>
      </c>
      <c r="G238" s="22" t="str">
        <f t="shared" si="4"/>
        <v/>
      </c>
      <c r="H238" s="30"/>
      <c r="I238" s="24">
        <f>IFERROR(__xludf.DUMMYFUNCTION("SUM( FILTER(LogDistance, LogDate &gt;= $A238 - WEEKDAY($A238, 3), LogDate &lt;= $A238 ) )"),0.0)</f>
        <v>0</v>
      </c>
      <c r="J238" s="25">
        <f>IFERROR(__xludf.DUMMYFUNCTION("SUM( IFERROR( FILTER(LogDistance, LogDate &gt;= $A238 - (Day($A238) - 1), LogDate &lt;= $A238 ), 0) )"),0.0)</f>
        <v>0</v>
      </c>
      <c r="K238" s="25">
        <f>IFERROR(__xludf.DUMMYFUNCTION("SUM( IFERROR( FILTER(LogDistance, LogDate &gt;= DATE(YEAR($A238),1,1), LogDate &lt;= $A238 ), 0) )"),0.0)</f>
        <v>0</v>
      </c>
      <c r="L238" s="26">
        <f>IFERROR(__xludf.DUMMYFUNCTION("SUM( FILTER(LogDistance, LogDate &lt;= $A238 ) )"),0.0)</f>
        <v>0</v>
      </c>
      <c r="M238" s="30"/>
    </row>
    <row r="239">
      <c r="A239" s="16"/>
      <c r="B239" s="17" t="str">
        <f t="shared" si="1"/>
        <v/>
      </c>
      <c r="C239" s="29" t="str">
        <f t="shared" si="7"/>
        <v/>
      </c>
      <c r="D239" s="19" t="str">
        <f t="shared" si="5"/>
        <v/>
      </c>
      <c r="E239" s="20"/>
      <c r="F239" s="21" t="str">
        <f t="shared" si="3"/>
        <v/>
      </c>
      <c r="G239" s="22" t="str">
        <f t="shared" si="4"/>
        <v/>
      </c>
      <c r="H239" s="30"/>
      <c r="I239" s="24">
        <f>IFERROR(__xludf.DUMMYFUNCTION("SUM( FILTER(LogDistance, LogDate &gt;= $A239 - WEEKDAY($A239, 3), LogDate &lt;= $A239 ) )"),0.0)</f>
        <v>0</v>
      </c>
      <c r="J239" s="25">
        <f>IFERROR(__xludf.DUMMYFUNCTION("SUM( IFERROR( FILTER(LogDistance, LogDate &gt;= $A239 - (Day($A239) - 1), LogDate &lt;= $A239 ), 0) )"),0.0)</f>
        <v>0</v>
      </c>
      <c r="K239" s="25">
        <f>IFERROR(__xludf.DUMMYFUNCTION("SUM( IFERROR( FILTER(LogDistance, LogDate &gt;= DATE(YEAR($A239),1,1), LogDate &lt;= $A239 ), 0) )"),0.0)</f>
        <v>0</v>
      </c>
      <c r="L239" s="26">
        <f>IFERROR(__xludf.DUMMYFUNCTION("SUM( FILTER(LogDistance, LogDate &lt;= $A239 ) )"),0.0)</f>
        <v>0</v>
      </c>
      <c r="M239" s="30"/>
    </row>
    <row r="240">
      <c r="A240" s="16"/>
      <c r="B240" s="17" t="str">
        <f t="shared" si="1"/>
        <v/>
      </c>
      <c r="C240" s="29" t="str">
        <f t="shared" si="7"/>
        <v/>
      </c>
      <c r="D240" s="19" t="str">
        <f t="shared" si="5"/>
        <v/>
      </c>
      <c r="E240" s="20"/>
      <c r="F240" s="21" t="str">
        <f t="shared" si="3"/>
        <v/>
      </c>
      <c r="G240" s="22" t="str">
        <f t="shared" si="4"/>
        <v/>
      </c>
      <c r="H240" s="30"/>
      <c r="I240" s="24">
        <f>IFERROR(__xludf.DUMMYFUNCTION("SUM( FILTER(LogDistance, LogDate &gt;= $A240 - WEEKDAY($A240, 3), LogDate &lt;= $A240 ) )"),0.0)</f>
        <v>0</v>
      </c>
      <c r="J240" s="25">
        <f>IFERROR(__xludf.DUMMYFUNCTION("SUM( IFERROR( FILTER(LogDistance, LogDate &gt;= $A240 - (Day($A240) - 1), LogDate &lt;= $A240 ), 0) )"),0.0)</f>
        <v>0</v>
      </c>
      <c r="K240" s="25">
        <f>IFERROR(__xludf.DUMMYFUNCTION("SUM( IFERROR( FILTER(LogDistance, LogDate &gt;= DATE(YEAR($A240),1,1), LogDate &lt;= $A240 ), 0) )"),0.0)</f>
        <v>0</v>
      </c>
      <c r="L240" s="26">
        <f>IFERROR(__xludf.DUMMYFUNCTION("SUM( FILTER(LogDistance, LogDate &lt;= $A240 ) )"),0.0)</f>
        <v>0</v>
      </c>
      <c r="M240" s="30"/>
    </row>
    <row r="241">
      <c r="A241" s="16"/>
      <c r="B241" s="17" t="str">
        <f t="shared" si="1"/>
        <v/>
      </c>
      <c r="C241" s="29" t="str">
        <f t="shared" si="7"/>
        <v/>
      </c>
      <c r="D241" s="19" t="str">
        <f t="shared" si="5"/>
        <v/>
      </c>
      <c r="E241" s="20"/>
      <c r="F241" s="21" t="str">
        <f t="shared" si="3"/>
        <v/>
      </c>
      <c r="G241" s="22" t="str">
        <f t="shared" si="4"/>
        <v/>
      </c>
      <c r="H241" s="30"/>
      <c r="I241" s="24">
        <f>IFERROR(__xludf.DUMMYFUNCTION("SUM( FILTER(LogDistance, LogDate &gt;= $A241 - WEEKDAY($A241, 3), LogDate &lt;= $A241 ) )"),0.0)</f>
        <v>0</v>
      </c>
      <c r="J241" s="25">
        <f>IFERROR(__xludf.DUMMYFUNCTION("SUM( IFERROR( FILTER(LogDistance, LogDate &gt;= $A241 - (Day($A241) - 1), LogDate &lt;= $A241 ), 0) )"),0.0)</f>
        <v>0</v>
      </c>
      <c r="K241" s="25">
        <f>IFERROR(__xludf.DUMMYFUNCTION("SUM( IFERROR( FILTER(LogDistance, LogDate &gt;= DATE(YEAR($A241),1,1), LogDate &lt;= $A241 ), 0) )"),0.0)</f>
        <v>0</v>
      </c>
      <c r="L241" s="26">
        <f>IFERROR(__xludf.DUMMYFUNCTION("SUM( FILTER(LogDistance, LogDate &lt;= $A241 ) )"),0.0)</f>
        <v>0</v>
      </c>
      <c r="M241" s="30"/>
    </row>
    <row r="242">
      <c r="B242" s="17" t="str">
        <f t="shared" si="1"/>
        <v/>
      </c>
      <c r="C242" s="29" t="str">
        <f t="shared" si="7"/>
        <v/>
      </c>
      <c r="D242" s="19" t="str">
        <f t="shared" si="5"/>
        <v/>
      </c>
      <c r="E242" s="20"/>
      <c r="F242" s="21" t="str">
        <f t="shared" si="3"/>
        <v/>
      </c>
      <c r="G242" s="22" t="str">
        <f t="shared" si="4"/>
        <v/>
      </c>
      <c r="H242" s="32"/>
      <c r="I242" s="24">
        <f>IFERROR(__xludf.DUMMYFUNCTION("SUM( FILTER(LogDistance, LogDate &gt;= $A242 - WEEKDAY($A242, 3), LogDate &lt;= $A242 ) )"),0.0)</f>
        <v>0</v>
      </c>
      <c r="J242" s="25">
        <f>IFERROR(__xludf.DUMMYFUNCTION("SUM( IFERROR( FILTER(LogDistance, LogDate &gt;= $A242 - (Day($A242) - 1), LogDate &lt;= $A242 ), 0) )"),0.0)</f>
        <v>0</v>
      </c>
      <c r="K242" s="25">
        <f>IFERROR(__xludf.DUMMYFUNCTION("SUM( IFERROR( FILTER(LogDistance, LogDate &gt;= DATE(YEAR($A242),1,1), LogDate &lt;= $A242 ), 0) )"),0.0)</f>
        <v>0</v>
      </c>
      <c r="L242" s="26">
        <f>IFERROR(__xludf.DUMMYFUNCTION("SUM( FILTER(LogDistance, LogDate &lt;= $A242 ) )"),0.0)</f>
        <v>0</v>
      </c>
      <c r="M242" s="32"/>
    </row>
    <row r="243">
      <c r="B243" s="17" t="str">
        <f t="shared" si="1"/>
        <v/>
      </c>
      <c r="C243" s="29" t="str">
        <f t="shared" si="7"/>
        <v/>
      </c>
      <c r="D243" s="19" t="str">
        <f t="shared" si="5"/>
        <v/>
      </c>
      <c r="E243" s="20"/>
      <c r="F243" s="21" t="str">
        <f t="shared" si="3"/>
        <v/>
      </c>
      <c r="G243" s="22" t="str">
        <f t="shared" si="4"/>
        <v/>
      </c>
      <c r="H243" s="32"/>
      <c r="I243" s="24">
        <f>IFERROR(__xludf.DUMMYFUNCTION("SUM( FILTER(LogDistance, LogDate &gt;= $A243 - WEEKDAY($A243, 3), LogDate &lt;= $A243 ) )"),0.0)</f>
        <v>0</v>
      </c>
      <c r="J243" s="25">
        <f>IFERROR(__xludf.DUMMYFUNCTION("SUM( IFERROR( FILTER(LogDistance, LogDate &gt;= $A243 - (Day($A243) - 1), LogDate &lt;= $A243 ), 0) )"),0.0)</f>
        <v>0</v>
      </c>
      <c r="K243" s="25">
        <f>IFERROR(__xludf.DUMMYFUNCTION("SUM( IFERROR( FILTER(LogDistance, LogDate &gt;= DATE(YEAR($A243),1,1), LogDate &lt;= $A243 ), 0) )"),0.0)</f>
        <v>0</v>
      </c>
      <c r="L243" s="26">
        <f>IFERROR(__xludf.DUMMYFUNCTION("SUM( FILTER(LogDistance, LogDate &lt;= $A243 ) )"),0.0)</f>
        <v>0</v>
      </c>
      <c r="M243" s="32"/>
    </row>
    <row r="244">
      <c r="B244" s="17" t="str">
        <f t="shared" si="1"/>
        <v/>
      </c>
      <c r="C244" s="29" t="str">
        <f t="shared" si="7"/>
        <v/>
      </c>
      <c r="D244" s="19" t="str">
        <f t="shared" si="5"/>
        <v/>
      </c>
      <c r="E244" s="20"/>
      <c r="F244" s="21" t="str">
        <f t="shared" si="3"/>
        <v/>
      </c>
      <c r="G244" s="22" t="str">
        <f t="shared" si="4"/>
        <v/>
      </c>
      <c r="H244" s="32"/>
      <c r="I244" s="24">
        <f>IFERROR(__xludf.DUMMYFUNCTION("SUM( FILTER(LogDistance, LogDate &gt;= $A244 - WEEKDAY($A244, 3), LogDate &lt;= $A244 ) )"),0.0)</f>
        <v>0</v>
      </c>
      <c r="J244" s="25">
        <f>IFERROR(__xludf.DUMMYFUNCTION("SUM( IFERROR( FILTER(LogDistance, LogDate &gt;= $A244 - (Day($A244) - 1), LogDate &lt;= $A244 ), 0) )"),0.0)</f>
        <v>0</v>
      </c>
      <c r="K244" s="25">
        <f>IFERROR(__xludf.DUMMYFUNCTION("SUM( IFERROR( FILTER(LogDistance, LogDate &gt;= DATE(YEAR($A244),1,1), LogDate &lt;= $A244 ), 0) )"),0.0)</f>
        <v>0</v>
      </c>
      <c r="L244" s="26">
        <f>IFERROR(__xludf.DUMMYFUNCTION("SUM( FILTER(LogDistance, LogDate &lt;= $A244 ) )"),0.0)</f>
        <v>0</v>
      </c>
      <c r="M244" s="32"/>
    </row>
    <row r="245">
      <c r="B245" s="17" t="str">
        <f t="shared" si="1"/>
        <v/>
      </c>
      <c r="C245" s="29" t="str">
        <f t="shared" si="7"/>
        <v/>
      </c>
      <c r="D245" s="19" t="str">
        <f t="shared" si="5"/>
        <v/>
      </c>
      <c r="E245" s="20"/>
      <c r="F245" s="21" t="str">
        <f t="shared" si="3"/>
        <v/>
      </c>
      <c r="G245" s="22" t="str">
        <f t="shared" si="4"/>
        <v/>
      </c>
      <c r="H245" s="32"/>
      <c r="I245" s="24">
        <f>IFERROR(__xludf.DUMMYFUNCTION("SUM( FILTER(LogDistance, LogDate &gt;= $A245 - WEEKDAY($A245, 3), LogDate &lt;= $A245 ) )"),0.0)</f>
        <v>0</v>
      </c>
      <c r="J245" s="25">
        <f>IFERROR(__xludf.DUMMYFUNCTION("SUM( IFERROR( FILTER(LogDistance, LogDate &gt;= $A245 - (Day($A245) - 1), LogDate &lt;= $A245 ), 0) )"),0.0)</f>
        <v>0</v>
      </c>
      <c r="K245" s="25">
        <f>IFERROR(__xludf.DUMMYFUNCTION("SUM( IFERROR( FILTER(LogDistance, LogDate &gt;= DATE(YEAR($A245),1,1), LogDate &lt;= $A245 ), 0) )"),0.0)</f>
        <v>0</v>
      </c>
      <c r="L245" s="26">
        <f>IFERROR(__xludf.DUMMYFUNCTION("SUM( FILTER(LogDistance, LogDate &lt;= $A245 ) )"),0.0)</f>
        <v>0</v>
      </c>
      <c r="M245" s="32"/>
    </row>
    <row r="246">
      <c r="B246" s="17" t="str">
        <f t="shared" si="1"/>
        <v/>
      </c>
      <c r="C246" s="29" t="str">
        <f t="shared" si="7"/>
        <v/>
      </c>
      <c r="D246" s="19" t="str">
        <f t="shared" si="5"/>
        <v/>
      </c>
      <c r="E246" s="20"/>
      <c r="F246" s="21" t="str">
        <f t="shared" si="3"/>
        <v/>
      </c>
      <c r="G246" s="22" t="str">
        <f t="shared" si="4"/>
        <v/>
      </c>
      <c r="H246" s="32"/>
      <c r="I246" s="24">
        <f>IFERROR(__xludf.DUMMYFUNCTION("SUM( FILTER(LogDistance, LogDate &gt;= $A246 - WEEKDAY($A246, 3), LogDate &lt;= $A246 ) )"),0.0)</f>
        <v>0</v>
      </c>
      <c r="J246" s="25">
        <f>IFERROR(__xludf.DUMMYFUNCTION("SUM( IFERROR( FILTER(LogDistance, LogDate &gt;= $A246 - (Day($A246) - 1), LogDate &lt;= $A246 ), 0) )"),0.0)</f>
        <v>0</v>
      </c>
      <c r="K246" s="25">
        <f>IFERROR(__xludf.DUMMYFUNCTION("SUM( IFERROR( FILTER(LogDistance, LogDate &gt;= DATE(YEAR($A246),1,1), LogDate &lt;= $A246 ), 0) )"),0.0)</f>
        <v>0</v>
      </c>
      <c r="L246" s="26">
        <f>IFERROR(__xludf.DUMMYFUNCTION("SUM( FILTER(LogDistance, LogDate &lt;= $A246 ) )"),0.0)</f>
        <v>0</v>
      </c>
      <c r="M246" s="32"/>
    </row>
    <row r="247">
      <c r="B247" s="17" t="str">
        <f t="shared" si="1"/>
        <v/>
      </c>
      <c r="C247" s="29" t="str">
        <f t="shared" si="7"/>
        <v/>
      </c>
      <c r="D247" s="19" t="str">
        <f t="shared" si="5"/>
        <v/>
      </c>
      <c r="E247" s="20"/>
      <c r="F247" s="21" t="str">
        <f t="shared" si="3"/>
        <v/>
      </c>
      <c r="G247" s="22" t="str">
        <f t="shared" si="4"/>
        <v/>
      </c>
      <c r="H247" s="32"/>
      <c r="I247" s="24">
        <f>IFERROR(__xludf.DUMMYFUNCTION("SUM( FILTER(LogDistance, LogDate &gt;= $A247 - WEEKDAY($A247, 3), LogDate &lt;= $A247 ) )"),0.0)</f>
        <v>0</v>
      </c>
      <c r="J247" s="25">
        <f>IFERROR(__xludf.DUMMYFUNCTION("SUM( IFERROR( FILTER(LogDistance, LogDate &gt;= $A247 - (Day($A247) - 1), LogDate &lt;= $A247 ), 0) )"),0.0)</f>
        <v>0</v>
      </c>
      <c r="K247" s="25">
        <f>IFERROR(__xludf.DUMMYFUNCTION("SUM( IFERROR( FILTER(LogDistance, LogDate &gt;= DATE(YEAR($A247),1,1), LogDate &lt;= $A247 ), 0) )"),0.0)</f>
        <v>0</v>
      </c>
      <c r="L247" s="26">
        <f>IFERROR(__xludf.DUMMYFUNCTION("SUM( FILTER(LogDistance, LogDate &lt;= $A247 ) )"),0.0)</f>
        <v>0</v>
      </c>
      <c r="M247" s="32"/>
    </row>
    <row r="248">
      <c r="B248" s="17" t="str">
        <f t="shared" si="1"/>
        <v/>
      </c>
      <c r="C248" s="29" t="str">
        <f t="shared" si="7"/>
        <v/>
      </c>
      <c r="D248" s="19" t="str">
        <f t="shared" si="5"/>
        <v/>
      </c>
      <c r="E248" s="20"/>
      <c r="F248" s="21" t="str">
        <f t="shared" si="3"/>
        <v/>
      </c>
      <c r="G248" s="22" t="str">
        <f t="shared" si="4"/>
        <v/>
      </c>
      <c r="H248" s="32"/>
      <c r="I248" s="24">
        <f>IFERROR(__xludf.DUMMYFUNCTION("SUM( FILTER(LogDistance, LogDate &gt;= $A248 - WEEKDAY($A248, 3), LogDate &lt;= $A248 ) )"),0.0)</f>
        <v>0</v>
      </c>
      <c r="J248" s="25">
        <f>IFERROR(__xludf.DUMMYFUNCTION("SUM( IFERROR( FILTER(LogDistance, LogDate &gt;= $A248 - (Day($A248) - 1), LogDate &lt;= $A248 ), 0) )"),0.0)</f>
        <v>0</v>
      </c>
      <c r="K248" s="25">
        <f>IFERROR(__xludf.DUMMYFUNCTION("SUM( IFERROR( FILTER(LogDistance, LogDate &gt;= DATE(YEAR($A248),1,1), LogDate &lt;= $A248 ), 0) )"),0.0)</f>
        <v>0</v>
      </c>
      <c r="L248" s="26">
        <f>IFERROR(__xludf.DUMMYFUNCTION("SUM( FILTER(LogDistance, LogDate &lt;= $A248 ) )"),0.0)</f>
        <v>0</v>
      </c>
      <c r="M248" s="32"/>
    </row>
    <row r="249">
      <c r="B249" s="17" t="str">
        <f t="shared" si="1"/>
        <v/>
      </c>
      <c r="C249" s="29" t="str">
        <f t="shared" si="7"/>
        <v/>
      </c>
      <c r="D249" s="19" t="str">
        <f t="shared" si="5"/>
        <v/>
      </c>
      <c r="E249" s="20"/>
      <c r="F249" s="21" t="str">
        <f t="shared" si="3"/>
        <v/>
      </c>
      <c r="G249" s="22" t="str">
        <f t="shared" si="4"/>
        <v/>
      </c>
      <c r="H249" s="32"/>
      <c r="I249" s="24">
        <f>IFERROR(__xludf.DUMMYFUNCTION("SUM( FILTER(LogDistance, LogDate &gt;= $A249 - WEEKDAY($A249, 3), LogDate &lt;= $A249 ) )"),0.0)</f>
        <v>0</v>
      </c>
      <c r="J249" s="25">
        <f>IFERROR(__xludf.DUMMYFUNCTION("SUM( IFERROR( FILTER(LogDistance, LogDate &gt;= $A249 - (Day($A249) - 1), LogDate &lt;= $A249 ), 0) )"),0.0)</f>
        <v>0</v>
      </c>
      <c r="K249" s="25">
        <f>IFERROR(__xludf.DUMMYFUNCTION("SUM( IFERROR( FILTER(LogDistance, LogDate &gt;= DATE(YEAR($A249),1,1), LogDate &lt;= $A249 ), 0) )"),0.0)</f>
        <v>0</v>
      </c>
      <c r="L249" s="26">
        <f>IFERROR(__xludf.DUMMYFUNCTION("SUM( FILTER(LogDistance, LogDate &lt;= $A249 ) )"),0.0)</f>
        <v>0</v>
      </c>
      <c r="M249" s="32"/>
    </row>
    <row r="250">
      <c r="B250" s="17" t="str">
        <f t="shared" si="1"/>
        <v/>
      </c>
      <c r="C250" s="29" t="str">
        <f t="shared" si="7"/>
        <v/>
      </c>
      <c r="D250" s="19" t="str">
        <f t="shared" si="5"/>
        <v/>
      </c>
      <c r="E250" s="20"/>
      <c r="F250" s="21" t="str">
        <f t="shared" si="3"/>
        <v/>
      </c>
      <c r="G250" s="22" t="str">
        <f t="shared" si="4"/>
        <v/>
      </c>
      <c r="H250" s="32"/>
      <c r="I250" s="24">
        <f>IFERROR(__xludf.DUMMYFUNCTION("SUM( FILTER(LogDistance, LogDate &gt;= $A250 - WEEKDAY($A250, 3), LogDate &lt;= $A250 ) )"),0.0)</f>
        <v>0</v>
      </c>
      <c r="J250" s="25">
        <f>IFERROR(__xludf.DUMMYFUNCTION("SUM( IFERROR( FILTER(LogDistance, LogDate &gt;= $A250 - (Day($A250) - 1), LogDate &lt;= $A250 ), 0) )"),0.0)</f>
        <v>0</v>
      </c>
      <c r="K250" s="25">
        <f>IFERROR(__xludf.DUMMYFUNCTION("SUM( IFERROR( FILTER(LogDistance, LogDate &gt;= DATE(YEAR($A250),1,1), LogDate &lt;= $A250 ), 0) )"),0.0)</f>
        <v>0</v>
      </c>
      <c r="L250" s="26">
        <f>IFERROR(__xludf.DUMMYFUNCTION("SUM( FILTER(LogDistance, LogDate &lt;= $A250 ) )"),0.0)</f>
        <v>0</v>
      </c>
      <c r="M250" s="32"/>
    </row>
    <row r="251">
      <c r="B251" s="17" t="str">
        <f t="shared" si="1"/>
        <v/>
      </c>
      <c r="C251" s="29" t="str">
        <f t="shared" si="7"/>
        <v/>
      </c>
      <c r="D251" s="19" t="str">
        <f t="shared" si="5"/>
        <v/>
      </c>
      <c r="E251" s="20"/>
      <c r="F251" s="21" t="str">
        <f t="shared" si="3"/>
        <v/>
      </c>
      <c r="G251" s="22" t="str">
        <f t="shared" si="4"/>
        <v/>
      </c>
      <c r="H251" s="32"/>
      <c r="I251" s="24">
        <f>IFERROR(__xludf.DUMMYFUNCTION("SUM( FILTER(LogDistance, LogDate &gt;= $A251 - WEEKDAY($A251, 3), LogDate &lt;= $A251 ) )"),0.0)</f>
        <v>0</v>
      </c>
      <c r="J251" s="25">
        <f>IFERROR(__xludf.DUMMYFUNCTION("SUM( IFERROR( FILTER(LogDistance, LogDate &gt;= $A251 - (Day($A251) - 1), LogDate &lt;= $A251 ), 0) )"),0.0)</f>
        <v>0</v>
      </c>
      <c r="K251" s="25">
        <f>IFERROR(__xludf.DUMMYFUNCTION("SUM( IFERROR( FILTER(LogDistance, LogDate &gt;= DATE(YEAR($A251),1,1), LogDate &lt;= $A251 ), 0) )"),0.0)</f>
        <v>0</v>
      </c>
      <c r="L251" s="26">
        <f>IFERROR(__xludf.DUMMYFUNCTION("SUM( FILTER(LogDistance, LogDate &lt;= $A251 ) )"),0.0)</f>
        <v>0</v>
      </c>
      <c r="M251" s="32"/>
    </row>
    <row r="252">
      <c r="B252" s="17" t="str">
        <f t="shared" si="1"/>
        <v/>
      </c>
      <c r="C252" s="29" t="str">
        <f t="shared" si="7"/>
        <v/>
      </c>
      <c r="D252" s="19" t="str">
        <f t="shared" si="5"/>
        <v/>
      </c>
      <c r="E252" s="20"/>
      <c r="F252" s="21" t="str">
        <f t="shared" si="3"/>
        <v/>
      </c>
      <c r="G252" s="22" t="str">
        <f t="shared" si="4"/>
        <v/>
      </c>
      <c r="H252" s="32"/>
      <c r="I252" s="24">
        <f>IFERROR(__xludf.DUMMYFUNCTION("SUM( FILTER(LogDistance, LogDate &gt;= $A252 - WEEKDAY($A252, 3), LogDate &lt;= $A252 ) )"),0.0)</f>
        <v>0</v>
      </c>
      <c r="J252" s="25">
        <f>IFERROR(__xludf.DUMMYFUNCTION("SUM( IFERROR( FILTER(LogDistance, LogDate &gt;= $A252 - (Day($A252) - 1), LogDate &lt;= $A252 ), 0) )"),0.0)</f>
        <v>0</v>
      </c>
      <c r="K252" s="25">
        <f>IFERROR(__xludf.DUMMYFUNCTION("SUM( IFERROR( FILTER(LogDistance, LogDate &gt;= DATE(YEAR($A252),1,1), LogDate &lt;= $A252 ), 0) )"),0.0)</f>
        <v>0</v>
      </c>
      <c r="L252" s="26">
        <f>IFERROR(__xludf.DUMMYFUNCTION("SUM( FILTER(LogDistance, LogDate &lt;= $A252 ) )"),0.0)</f>
        <v>0</v>
      </c>
      <c r="M252" s="32"/>
    </row>
    <row r="253">
      <c r="B253" s="17" t="str">
        <f t="shared" si="1"/>
        <v/>
      </c>
      <c r="C253" s="29" t="str">
        <f t="shared" si="7"/>
        <v/>
      </c>
      <c r="D253" s="19" t="str">
        <f t="shared" si="5"/>
        <v/>
      </c>
      <c r="E253" s="20"/>
      <c r="F253" s="21" t="str">
        <f t="shared" si="3"/>
        <v/>
      </c>
      <c r="G253" s="22" t="str">
        <f t="shared" si="4"/>
        <v/>
      </c>
      <c r="H253" s="32"/>
      <c r="I253" s="24">
        <f>IFERROR(__xludf.DUMMYFUNCTION("SUM( FILTER(LogDistance, LogDate &gt;= $A253 - WEEKDAY($A253, 3), LogDate &lt;= $A253 ) )"),0.0)</f>
        <v>0</v>
      </c>
      <c r="J253" s="25">
        <f>IFERROR(__xludf.DUMMYFUNCTION("SUM( IFERROR( FILTER(LogDistance, LogDate &gt;= $A253 - (Day($A253) - 1), LogDate &lt;= $A253 ), 0) )"),0.0)</f>
        <v>0</v>
      </c>
      <c r="K253" s="25">
        <f>IFERROR(__xludf.DUMMYFUNCTION("SUM( IFERROR( FILTER(LogDistance, LogDate &gt;= DATE(YEAR($A253),1,1), LogDate &lt;= $A253 ), 0) )"),0.0)</f>
        <v>0</v>
      </c>
      <c r="L253" s="26">
        <f>IFERROR(__xludf.DUMMYFUNCTION("SUM( FILTER(LogDistance, LogDate &lt;= $A253 ) )"),0.0)</f>
        <v>0</v>
      </c>
      <c r="M253" s="32"/>
    </row>
    <row r="254">
      <c r="B254" s="17" t="str">
        <f t="shared" si="1"/>
        <v/>
      </c>
      <c r="C254" s="29" t="str">
        <f t="shared" si="7"/>
        <v/>
      </c>
      <c r="D254" s="19" t="str">
        <f t="shared" si="5"/>
        <v/>
      </c>
      <c r="E254" s="20"/>
      <c r="F254" s="21" t="str">
        <f t="shared" si="3"/>
        <v/>
      </c>
      <c r="G254" s="22" t="str">
        <f t="shared" si="4"/>
        <v/>
      </c>
      <c r="H254" s="32"/>
      <c r="I254" s="24">
        <f>IFERROR(__xludf.DUMMYFUNCTION("SUM( FILTER(LogDistance, LogDate &gt;= $A254 - WEEKDAY($A254, 3), LogDate &lt;= $A254 ) )"),0.0)</f>
        <v>0</v>
      </c>
      <c r="J254" s="25">
        <f>IFERROR(__xludf.DUMMYFUNCTION("SUM( IFERROR( FILTER(LogDistance, LogDate &gt;= $A254 - (Day($A254) - 1), LogDate &lt;= $A254 ), 0) )"),0.0)</f>
        <v>0</v>
      </c>
      <c r="K254" s="25">
        <f>IFERROR(__xludf.DUMMYFUNCTION("SUM( IFERROR( FILTER(LogDistance, LogDate &gt;= DATE(YEAR($A254),1,1), LogDate &lt;= $A254 ), 0) )"),0.0)</f>
        <v>0</v>
      </c>
      <c r="L254" s="26">
        <f>IFERROR(__xludf.DUMMYFUNCTION("SUM( FILTER(LogDistance, LogDate &lt;= $A254 ) )"),0.0)</f>
        <v>0</v>
      </c>
      <c r="M254" s="32"/>
    </row>
    <row r="255">
      <c r="B255" s="17" t="str">
        <f t="shared" si="1"/>
        <v/>
      </c>
      <c r="C255" s="29" t="str">
        <f t="shared" si="7"/>
        <v/>
      </c>
      <c r="D255" s="19" t="str">
        <f t="shared" si="5"/>
        <v/>
      </c>
      <c r="E255" s="20"/>
      <c r="F255" s="21" t="str">
        <f t="shared" si="3"/>
        <v/>
      </c>
      <c r="G255" s="22" t="str">
        <f t="shared" si="4"/>
        <v/>
      </c>
      <c r="H255" s="32"/>
      <c r="I255" s="24">
        <f>IFERROR(__xludf.DUMMYFUNCTION("SUM( FILTER(LogDistance, LogDate &gt;= $A255 - WEEKDAY($A255, 3), LogDate &lt;= $A255 ) )"),0.0)</f>
        <v>0</v>
      </c>
      <c r="J255" s="25">
        <f>IFERROR(__xludf.DUMMYFUNCTION("SUM( IFERROR( FILTER(LogDistance, LogDate &gt;= $A255 - (Day($A255) - 1), LogDate &lt;= $A255 ), 0) )"),0.0)</f>
        <v>0</v>
      </c>
      <c r="K255" s="25">
        <f>IFERROR(__xludf.DUMMYFUNCTION("SUM( IFERROR( FILTER(LogDistance, LogDate &gt;= DATE(YEAR($A255),1,1), LogDate &lt;= $A255 ), 0) )"),0.0)</f>
        <v>0</v>
      </c>
      <c r="L255" s="26">
        <f>IFERROR(__xludf.DUMMYFUNCTION("SUM( FILTER(LogDistance, LogDate &lt;= $A255 ) )"),0.0)</f>
        <v>0</v>
      </c>
      <c r="M255" s="32"/>
    </row>
    <row r="256">
      <c r="B256" s="17" t="str">
        <f t="shared" si="1"/>
        <v/>
      </c>
      <c r="C256" s="29" t="str">
        <f t="shared" si="7"/>
        <v/>
      </c>
      <c r="D256" s="19" t="str">
        <f t="shared" si="5"/>
        <v/>
      </c>
      <c r="E256" s="20"/>
      <c r="F256" s="21" t="str">
        <f t="shared" si="3"/>
        <v/>
      </c>
      <c r="G256" s="22" t="str">
        <f t="shared" si="4"/>
        <v/>
      </c>
      <c r="H256" s="32"/>
      <c r="I256" s="24">
        <f>IFERROR(__xludf.DUMMYFUNCTION("SUM( FILTER(LogDistance, LogDate &gt;= $A256 - WEEKDAY($A256, 3), LogDate &lt;= $A256 ) )"),0.0)</f>
        <v>0</v>
      </c>
      <c r="J256" s="25">
        <f>IFERROR(__xludf.DUMMYFUNCTION("SUM( IFERROR( FILTER(LogDistance, LogDate &gt;= $A256 - (Day($A256) - 1), LogDate &lt;= $A256 ), 0) )"),0.0)</f>
        <v>0</v>
      </c>
      <c r="K256" s="25">
        <f>IFERROR(__xludf.DUMMYFUNCTION("SUM( IFERROR( FILTER(LogDistance, LogDate &gt;= DATE(YEAR($A256),1,1), LogDate &lt;= $A256 ), 0) )"),0.0)</f>
        <v>0</v>
      </c>
      <c r="L256" s="26">
        <f>IFERROR(__xludf.DUMMYFUNCTION("SUM( FILTER(LogDistance, LogDate &lt;= $A256 ) )"),0.0)</f>
        <v>0</v>
      </c>
      <c r="M256" s="32"/>
    </row>
    <row r="257">
      <c r="B257" s="17" t="str">
        <f t="shared" si="1"/>
        <v/>
      </c>
      <c r="C257" s="29" t="str">
        <f t="shared" si="7"/>
        <v/>
      </c>
      <c r="D257" s="19" t="str">
        <f t="shared" si="5"/>
        <v/>
      </c>
      <c r="E257" s="20"/>
      <c r="F257" s="21" t="str">
        <f t="shared" si="3"/>
        <v/>
      </c>
      <c r="G257" s="22" t="str">
        <f t="shared" si="4"/>
        <v/>
      </c>
      <c r="H257" s="32"/>
      <c r="I257" s="24">
        <f>IFERROR(__xludf.DUMMYFUNCTION("SUM( FILTER(LogDistance, LogDate &gt;= $A257 - WEEKDAY($A257, 3), LogDate &lt;= $A257 ) )"),0.0)</f>
        <v>0</v>
      </c>
      <c r="J257" s="25">
        <f>IFERROR(__xludf.DUMMYFUNCTION("SUM( IFERROR( FILTER(LogDistance, LogDate &gt;= $A257 - (Day($A257) - 1), LogDate &lt;= $A257 ), 0) )"),0.0)</f>
        <v>0</v>
      </c>
      <c r="K257" s="25">
        <f>IFERROR(__xludf.DUMMYFUNCTION("SUM( IFERROR( FILTER(LogDistance, LogDate &gt;= DATE(YEAR($A257),1,1), LogDate &lt;= $A257 ), 0) )"),0.0)</f>
        <v>0</v>
      </c>
      <c r="L257" s="26">
        <f>IFERROR(__xludf.DUMMYFUNCTION("SUM( FILTER(LogDistance, LogDate &lt;= $A257 ) )"),0.0)</f>
        <v>0</v>
      </c>
      <c r="M257" s="32"/>
    </row>
    <row r="258">
      <c r="B258" s="17" t="str">
        <f t="shared" si="1"/>
        <v/>
      </c>
      <c r="C258" s="29" t="str">
        <f t="shared" si="7"/>
        <v/>
      </c>
      <c r="D258" s="19" t="str">
        <f t="shared" si="5"/>
        <v/>
      </c>
      <c r="E258" s="20"/>
      <c r="F258" s="21" t="str">
        <f t="shared" si="3"/>
        <v/>
      </c>
      <c r="G258" s="22" t="str">
        <f t="shared" si="4"/>
        <v/>
      </c>
      <c r="H258" s="32"/>
      <c r="I258" s="24">
        <f>IFERROR(__xludf.DUMMYFUNCTION("SUM( FILTER(LogDistance, LogDate &gt;= $A258 - WEEKDAY($A258, 3), LogDate &lt;= $A258 ) )"),0.0)</f>
        <v>0</v>
      </c>
      <c r="J258" s="25">
        <f>IFERROR(__xludf.DUMMYFUNCTION("SUM( IFERROR( FILTER(LogDistance, LogDate &gt;= $A258 - (Day($A258) - 1), LogDate &lt;= $A258 ), 0) )"),0.0)</f>
        <v>0</v>
      </c>
      <c r="K258" s="25">
        <f>IFERROR(__xludf.DUMMYFUNCTION("SUM( IFERROR( FILTER(LogDistance, LogDate &gt;= DATE(YEAR($A258),1,1), LogDate &lt;= $A258 ), 0) )"),0.0)</f>
        <v>0</v>
      </c>
      <c r="L258" s="26">
        <f>IFERROR(__xludf.DUMMYFUNCTION("SUM( FILTER(LogDistance, LogDate &lt;= $A258 ) )"),0.0)</f>
        <v>0</v>
      </c>
      <c r="M258" s="32"/>
    </row>
    <row r="259">
      <c r="B259" s="17" t="str">
        <f t="shared" si="1"/>
        <v/>
      </c>
      <c r="C259" s="29" t="str">
        <f t="shared" si="7"/>
        <v/>
      </c>
      <c r="D259" s="19" t="str">
        <f t="shared" si="5"/>
        <v/>
      </c>
      <c r="E259" s="20"/>
      <c r="F259" s="21" t="str">
        <f t="shared" si="3"/>
        <v/>
      </c>
      <c r="G259" s="22" t="str">
        <f t="shared" si="4"/>
        <v/>
      </c>
      <c r="H259" s="32"/>
      <c r="I259" s="24">
        <f>IFERROR(__xludf.DUMMYFUNCTION("SUM( FILTER(LogDistance, LogDate &gt;= $A259 - WEEKDAY($A259, 3), LogDate &lt;= $A259 ) )"),0.0)</f>
        <v>0</v>
      </c>
      <c r="J259" s="25">
        <f>IFERROR(__xludf.DUMMYFUNCTION("SUM( IFERROR( FILTER(LogDistance, LogDate &gt;= $A259 - (Day($A259) - 1), LogDate &lt;= $A259 ), 0) )"),0.0)</f>
        <v>0</v>
      </c>
      <c r="K259" s="25">
        <f>IFERROR(__xludf.DUMMYFUNCTION("SUM( IFERROR( FILTER(LogDistance, LogDate &gt;= DATE(YEAR($A259),1,1), LogDate &lt;= $A259 ), 0) )"),0.0)</f>
        <v>0</v>
      </c>
      <c r="L259" s="26">
        <f>IFERROR(__xludf.DUMMYFUNCTION("SUM( FILTER(LogDistance, LogDate &lt;= $A259 ) )"),0.0)</f>
        <v>0</v>
      </c>
      <c r="M259" s="32"/>
    </row>
    <row r="260">
      <c r="B260" s="17" t="str">
        <f t="shared" si="1"/>
        <v/>
      </c>
      <c r="C260" s="29" t="str">
        <f t="shared" si="7"/>
        <v/>
      </c>
      <c r="D260" s="19" t="str">
        <f t="shared" si="5"/>
        <v/>
      </c>
      <c r="E260" s="20"/>
      <c r="F260" s="21" t="str">
        <f t="shared" si="3"/>
        <v/>
      </c>
      <c r="G260" s="22" t="str">
        <f t="shared" si="4"/>
        <v/>
      </c>
      <c r="H260" s="32"/>
      <c r="I260" s="24">
        <f>IFERROR(__xludf.DUMMYFUNCTION("SUM( FILTER(LogDistance, LogDate &gt;= $A260 - WEEKDAY($A260, 3), LogDate &lt;= $A260 ) )"),0.0)</f>
        <v>0</v>
      </c>
      <c r="J260" s="25">
        <f>IFERROR(__xludf.DUMMYFUNCTION("SUM( IFERROR( FILTER(LogDistance, LogDate &gt;= $A260 - (Day($A260) - 1), LogDate &lt;= $A260 ), 0) )"),0.0)</f>
        <v>0</v>
      </c>
      <c r="K260" s="25">
        <f>IFERROR(__xludf.DUMMYFUNCTION("SUM( IFERROR( FILTER(LogDistance, LogDate &gt;= DATE(YEAR($A260),1,1), LogDate &lt;= $A260 ), 0) )"),0.0)</f>
        <v>0</v>
      </c>
      <c r="L260" s="26">
        <f>IFERROR(__xludf.DUMMYFUNCTION("SUM( FILTER(LogDistance, LogDate &lt;= $A260 ) )"),0.0)</f>
        <v>0</v>
      </c>
      <c r="M260" s="32"/>
    </row>
    <row r="261">
      <c r="B261" s="17" t="str">
        <f t="shared" si="1"/>
        <v/>
      </c>
      <c r="C261" s="29" t="str">
        <f t="shared" si="7"/>
        <v/>
      </c>
      <c r="D261" s="19" t="str">
        <f t="shared" si="5"/>
        <v/>
      </c>
      <c r="E261" s="20"/>
      <c r="F261" s="21" t="str">
        <f t="shared" si="3"/>
        <v/>
      </c>
      <c r="G261" s="22" t="str">
        <f t="shared" si="4"/>
        <v/>
      </c>
      <c r="H261" s="32"/>
      <c r="I261" s="24">
        <f>IFERROR(__xludf.DUMMYFUNCTION("SUM( FILTER(LogDistance, LogDate &gt;= $A261 - WEEKDAY($A261, 3), LogDate &lt;= $A261 ) )"),0.0)</f>
        <v>0</v>
      </c>
      <c r="J261" s="25">
        <f>IFERROR(__xludf.DUMMYFUNCTION("SUM( IFERROR( FILTER(LogDistance, LogDate &gt;= $A261 - (Day($A261) - 1), LogDate &lt;= $A261 ), 0) )"),0.0)</f>
        <v>0</v>
      </c>
      <c r="K261" s="25">
        <f>IFERROR(__xludf.DUMMYFUNCTION("SUM( IFERROR( FILTER(LogDistance, LogDate &gt;= DATE(YEAR($A261),1,1), LogDate &lt;= $A261 ), 0) )"),0.0)</f>
        <v>0</v>
      </c>
      <c r="L261" s="26">
        <f>IFERROR(__xludf.DUMMYFUNCTION("SUM( FILTER(LogDistance, LogDate &lt;= $A261 ) )"),0.0)</f>
        <v>0</v>
      </c>
      <c r="M261" s="32"/>
    </row>
    <row r="262">
      <c r="B262" s="17" t="str">
        <f t="shared" si="1"/>
        <v/>
      </c>
      <c r="C262" s="29" t="str">
        <f t="shared" si="7"/>
        <v/>
      </c>
      <c r="D262" s="19" t="str">
        <f t="shared" si="5"/>
        <v/>
      </c>
      <c r="E262" s="20"/>
      <c r="F262" s="21" t="str">
        <f t="shared" si="3"/>
        <v/>
      </c>
      <c r="G262" s="22" t="str">
        <f t="shared" si="4"/>
        <v/>
      </c>
      <c r="H262" s="32"/>
      <c r="I262" s="24">
        <f>IFERROR(__xludf.DUMMYFUNCTION("SUM( FILTER(LogDistance, LogDate &gt;= $A262 - WEEKDAY($A262, 3), LogDate &lt;= $A262 ) )"),0.0)</f>
        <v>0</v>
      </c>
      <c r="J262" s="25">
        <f>IFERROR(__xludf.DUMMYFUNCTION("SUM( IFERROR( FILTER(LogDistance, LogDate &gt;= $A262 - (Day($A262) - 1), LogDate &lt;= $A262 ), 0) )"),0.0)</f>
        <v>0</v>
      </c>
      <c r="K262" s="25">
        <f>IFERROR(__xludf.DUMMYFUNCTION("SUM( IFERROR( FILTER(LogDistance, LogDate &gt;= DATE(YEAR($A262),1,1), LogDate &lt;= $A262 ), 0) )"),0.0)</f>
        <v>0</v>
      </c>
      <c r="L262" s="26">
        <f>IFERROR(__xludf.DUMMYFUNCTION("SUM( FILTER(LogDistance, LogDate &lt;= $A262 ) )"),0.0)</f>
        <v>0</v>
      </c>
      <c r="M262" s="32"/>
    </row>
    <row r="263">
      <c r="B263" s="17" t="str">
        <f t="shared" si="1"/>
        <v/>
      </c>
      <c r="C263" s="29" t="str">
        <f t="shared" si="7"/>
        <v/>
      </c>
      <c r="D263" s="19" t="str">
        <f t="shared" si="5"/>
        <v/>
      </c>
      <c r="E263" s="20"/>
      <c r="F263" s="21" t="str">
        <f t="shared" si="3"/>
        <v/>
      </c>
      <c r="G263" s="22" t="str">
        <f t="shared" si="4"/>
        <v/>
      </c>
      <c r="H263" s="32"/>
      <c r="I263" s="24">
        <f>IFERROR(__xludf.DUMMYFUNCTION("SUM( FILTER(LogDistance, LogDate &gt;= $A263 - WEEKDAY($A263, 3), LogDate &lt;= $A263 ) )"),0.0)</f>
        <v>0</v>
      </c>
      <c r="J263" s="25">
        <f>IFERROR(__xludf.DUMMYFUNCTION("SUM( IFERROR( FILTER(LogDistance, LogDate &gt;= $A263 - (Day($A263) - 1), LogDate &lt;= $A263 ), 0) )"),0.0)</f>
        <v>0</v>
      </c>
      <c r="K263" s="25">
        <f>IFERROR(__xludf.DUMMYFUNCTION("SUM( IFERROR( FILTER(LogDistance, LogDate &gt;= DATE(YEAR($A263),1,1), LogDate &lt;= $A263 ), 0) )"),0.0)</f>
        <v>0</v>
      </c>
      <c r="L263" s="26">
        <f>IFERROR(__xludf.DUMMYFUNCTION("SUM( FILTER(LogDistance, LogDate &lt;= $A263 ) )"),0.0)</f>
        <v>0</v>
      </c>
      <c r="M263" s="32"/>
    </row>
    <row r="264">
      <c r="B264" s="17" t="str">
        <f t="shared" si="1"/>
        <v/>
      </c>
      <c r="C264" s="29" t="str">
        <f t="shared" si="7"/>
        <v/>
      </c>
      <c r="D264" s="19" t="str">
        <f t="shared" si="5"/>
        <v/>
      </c>
      <c r="E264" s="20"/>
      <c r="F264" s="21" t="str">
        <f t="shared" si="3"/>
        <v/>
      </c>
      <c r="G264" s="22" t="str">
        <f t="shared" si="4"/>
        <v/>
      </c>
      <c r="H264" s="32"/>
      <c r="I264" s="24">
        <f>IFERROR(__xludf.DUMMYFUNCTION("SUM( FILTER(LogDistance, LogDate &gt;= $A264 - WEEKDAY($A264, 3), LogDate &lt;= $A264 ) )"),0.0)</f>
        <v>0</v>
      </c>
      <c r="J264" s="25">
        <f>IFERROR(__xludf.DUMMYFUNCTION("SUM( IFERROR( FILTER(LogDistance, LogDate &gt;= $A264 - (Day($A264) - 1), LogDate &lt;= $A264 ), 0) )"),0.0)</f>
        <v>0</v>
      </c>
      <c r="K264" s="25">
        <f>IFERROR(__xludf.DUMMYFUNCTION("SUM( IFERROR( FILTER(LogDistance, LogDate &gt;= DATE(YEAR($A264),1,1), LogDate &lt;= $A264 ), 0) )"),0.0)</f>
        <v>0</v>
      </c>
      <c r="L264" s="26">
        <f>IFERROR(__xludf.DUMMYFUNCTION("SUM( FILTER(LogDistance, LogDate &lt;= $A264 ) )"),0.0)</f>
        <v>0</v>
      </c>
      <c r="M264" s="32"/>
    </row>
    <row r="265">
      <c r="B265" s="17" t="str">
        <f t="shared" si="1"/>
        <v/>
      </c>
      <c r="C265" s="29" t="str">
        <f t="shared" si="7"/>
        <v/>
      </c>
      <c r="D265" s="19" t="str">
        <f t="shared" si="5"/>
        <v/>
      </c>
      <c r="E265" s="20"/>
      <c r="F265" s="21" t="str">
        <f t="shared" si="3"/>
        <v/>
      </c>
      <c r="G265" s="22" t="str">
        <f t="shared" si="4"/>
        <v/>
      </c>
      <c r="H265" s="32"/>
      <c r="I265" s="24">
        <f>IFERROR(__xludf.DUMMYFUNCTION("SUM( FILTER(LogDistance, LogDate &gt;= $A265 - WEEKDAY($A265, 3), LogDate &lt;= $A265 ) )"),0.0)</f>
        <v>0</v>
      </c>
      <c r="J265" s="25">
        <f>IFERROR(__xludf.DUMMYFUNCTION("SUM( IFERROR( FILTER(LogDistance, LogDate &gt;= $A265 - (Day($A265) - 1), LogDate &lt;= $A265 ), 0) )"),0.0)</f>
        <v>0</v>
      </c>
      <c r="K265" s="25">
        <f>IFERROR(__xludf.DUMMYFUNCTION("SUM( IFERROR( FILTER(LogDistance, LogDate &gt;= DATE(YEAR($A265),1,1), LogDate &lt;= $A265 ), 0) )"),0.0)</f>
        <v>0</v>
      </c>
      <c r="L265" s="26">
        <f>IFERROR(__xludf.DUMMYFUNCTION("SUM( FILTER(LogDistance, LogDate &lt;= $A265 ) )"),0.0)</f>
        <v>0</v>
      </c>
      <c r="M265" s="32"/>
    </row>
    <row r="266">
      <c r="B266" s="17" t="str">
        <f t="shared" si="1"/>
        <v/>
      </c>
      <c r="C266" s="29" t="str">
        <f t="shared" si="7"/>
        <v/>
      </c>
      <c r="D266" s="19" t="str">
        <f t="shared" si="5"/>
        <v/>
      </c>
      <c r="E266" s="20"/>
      <c r="F266" s="21" t="str">
        <f t="shared" si="3"/>
        <v/>
      </c>
      <c r="G266" s="22" t="str">
        <f t="shared" si="4"/>
        <v/>
      </c>
      <c r="H266" s="32"/>
      <c r="I266" s="24">
        <f>IFERROR(__xludf.DUMMYFUNCTION("SUM( FILTER(LogDistance, LogDate &gt;= $A266 - WEEKDAY($A266, 3), LogDate &lt;= $A266 ) )"),0.0)</f>
        <v>0</v>
      </c>
      <c r="J266" s="25">
        <f>IFERROR(__xludf.DUMMYFUNCTION("SUM( IFERROR( FILTER(LogDistance, LogDate &gt;= $A266 - (Day($A266) - 1), LogDate &lt;= $A266 ), 0) )"),0.0)</f>
        <v>0</v>
      </c>
      <c r="K266" s="25">
        <f>IFERROR(__xludf.DUMMYFUNCTION("SUM( IFERROR( FILTER(LogDistance, LogDate &gt;= DATE(YEAR($A266),1,1), LogDate &lt;= $A266 ), 0) )"),0.0)</f>
        <v>0</v>
      </c>
      <c r="L266" s="26">
        <f>IFERROR(__xludf.DUMMYFUNCTION("SUM( FILTER(LogDistance, LogDate &lt;= $A266 ) )"),0.0)</f>
        <v>0</v>
      </c>
      <c r="M266" s="32"/>
    </row>
    <row r="267">
      <c r="B267" s="17" t="str">
        <f t="shared" si="1"/>
        <v/>
      </c>
      <c r="C267" s="29" t="str">
        <f t="shared" si="7"/>
        <v/>
      </c>
      <c r="D267" s="19" t="str">
        <f t="shared" si="5"/>
        <v/>
      </c>
      <c r="E267" s="20"/>
      <c r="F267" s="21" t="str">
        <f t="shared" si="3"/>
        <v/>
      </c>
      <c r="G267" s="22" t="str">
        <f t="shared" si="4"/>
        <v/>
      </c>
      <c r="H267" s="32"/>
      <c r="I267" s="24">
        <f>IFERROR(__xludf.DUMMYFUNCTION("SUM( FILTER(LogDistance, LogDate &gt;= $A267 - WEEKDAY($A267, 3), LogDate &lt;= $A267 ) )"),0.0)</f>
        <v>0</v>
      </c>
      <c r="J267" s="25">
        <f>IFERROR(__xludf.DUMMYFUNCTION("SUM( IFERROR( FILTER(LogDistance, LogDate &gt;= $A267 - (Day($A267) - 1), LogDate &lt;= $A267 ), 0) )"),0.0)</f>
        <v>0</v>
      </c>
      <c r="K267" s="25">
        <f>IFERROR(__xludf.DUMMYFUNCTION("SUM( IFERROR( FILTER(LogDistance, LogDate &gt;= DATE(YEAR($A267),1,1), LogDate &lt;= $A267 ), 0) )"),0.0)</f>
        <v>0</v>
      </c>
      <c r="L267" s="26">
        <f>IFERROR(__xludf.DUMMYFUNCTION("SUM( FILTER(LogDistance, LogDate &lt;= $A267 ) )"),0.0)</f>
        <v>0</v>
      </c>
      <c r="M267" s="32"/>
    </row>
    <row r="268">
      <c r="B268" s="17" t="str">
        <f t="shared" si="1"/>
        <v/>
      </c>
      <c r="C268" s="29" t="str">
        <f t="shared" si="7"/>
        <v/>
      </c>
      <c r="D268" s="19" t="str">
        <f t="shared" si="5"/>
        <v/>
      </c>
      <c r="E268" s="20"/>
      <c r="F268" s="21" t="str">
        <f t="shared" si="3"/>
        <v/>
      </c>
      <c r="G268" s="22" t="str">
        <f t="shared" si="4"/>
        <v/>
      </c>
      <c r="H268" s="32"/>
      <c r="I268" s="24">
        <f>IFERROR(__xludf.DUMMYFUNCTION("SUM( FILTER(LogDistance, LogDate &gt;= $A268 - WEEKDAY($A268, 3), LogDate &lt;= $A268 ) )"),0.0)</f>
        <v>0</v>
      </c>
      <c r="J268" s="25">
        <f>IFERROR(__xludf.DUMMYFUNCTION("SUM( IFERROR( FILTER(LogDistance, LogDate &gt;= $A268 - (Day($A268) - 1), LogDate &lt;= $A268 ), 0) )"),0.0)</f>
        <v>0</v>
      </c>
      <c r="K268" s="25">
        <f>IFERROR(__xludf.DUMMYFUNCTION("SUM( IFERROR( FILTER(LogDistance, LogDate &gt;= DATE(YEAR($A268),1,1), LogDate &lt;= $A268 ), 0) )"),0.0)</f>
        <v>0</v>
      </c>
      <c r="L268" s="26">
        <f>IFERROR(__xludf.DUMMYFUNCTION("SUM( FILTER(LogDistance, LogDate &lt;= $A268 ) )"),0.0)</f>
        <v>0</v>
      </c>
      <c r="M268" s="32"/>
    </row>
    <row r="269">
      <c r="B269" s="17" t="str">
        <f t="shared" si="1"/>
        <v/>
      </c>
      <c r="C269" s="29" t="str">
        <f t="shared" si="7"/>
        <v/>
      </c>
      <c r="D269" s="19" t="str">
        <f t="shared" si="5"/>
        <v/>
      </c>
      <c r="E269" s="20"/>
      <c r="F269" s="21" t="str">
        <f t="shared" si="3"/>
        <v/>
      </c>
      <c r="G269" s="22" t="str">
        <f t="shared" si="4"/>
        <v/>
      </c>
      <c r="H269" s="32"/>
      <c r="I269" s="24">
        <f>IFERROR(__xludf.DUMMYFUNCTION("SUM( FILTER(LogDistance, LogDate &gt;= $A269 - WEEKDAY($A269, 3), LogDate &lt;= $A269 ) )"),0.0)</f>
        <v>0</v>
      </c>
      <c r="J269" s="25">
        <f>IFERROR(__xludf.DUMMYFUNCTION("SUM( IFERROR( FILTER(LogDistance, LogDate &gt;= $A269 - (Day($A269) - 1), LogDate &lt;= $A269 ), 0) )"),0.0)</f>
        <v>0</v>
      </c>
      <c r="K269" s="25">
        <f>IFERROR(__xludf.DUMMYFUNCTION("SUM( IFERROR( FILTER(LogDistance, LogDate &gt;= DATE(YEAR($A269),1,1), LogDate &lt;= $A269 ), 0) )"),0.0)</f>
        <v>0</v>
      </c>
      <c r="L269" s="26">
        <f>IFERROR(__xludf.DUMMYFUNCTION("SUM( FILTER(LogDistance, LogDate &lt;= $A269 ) )"),0.0)</f>
        <v>0</v>
      </c>
      <c r="M269" s="32"/>
    </row>
    <row r="270">
      <c r="B270" s="17" t="str">
        <f t="shared" si="1"/>
        <v/>
      </c>
      <c r="C270" s="29" t="str">
        <f t="shared" si="7"/>
        <v/>
      </c>
      <c r="D270" s="19" t="str">
        <f t="shared" si="5"/>
        <v/>
      </c>
      <c r="E270" s="20"/>
      <c r="F270" s="21" t="str">
        <f t="shared" si="3"/>
        <v/>
      </c>
      <c r="G270" s="22" t="str">
        <f t="shared" si="4"/>
        <v/>
      </c>
      <c r="H270" s="32"/>
      <c r="I270" s="24">
        <f>IFERROR(__xludf.DUMMYFUNCTION("SUM( FILTER(LogDistance, LogDate &gt;= $A270 - WEEKDAY($A270, 3), LogDate &lt;= $A270 ) )"),0.0)</f>
        <v>0</v>
      </c>
      <c r="J270" s="25">
        <f>IFERROR(__xludf.DUMMYFUNCTION("SUM( IFERROR( FILTER(LogDistance, LogDate &gt;= $A270 - (Day($A270) - 1), LogDate &lt;= $A270 ), 0) )"),0.0)</f>
        <v>0</v>
      </c>
      <c r="K270" s="25">
        <f>IFERROR(__xludf.DUMMYFUNCTION("SUM( IFERROR( FILTER(LogDistance, LogDate &gt;= DATE(YEAR($A270),1,1), LogDate &lt;= $A270 ), 0) )"),0.0)</f>
        <v>0</v>
      </c>
      <c r="L270" s="26">
        <f>IFERROR(__xludf.DUMMYFUNCTION("SUM( FILTER(LogDistance, LogDate &lt;= $A270 ) )"),0.0)</f>
        <v>0</v>
      </c>
      <c r="M270" s="32"/>
    </row>
    <row r="271">
      <c r="B271" s="17" t="str">
        <f t="shared" si="1"/>
        <v/>
      </c>
      <c r="C271" s="29" t="str">
        <f t="shared" si="7"/>
        <v/>
      </c>
      <c r="D271" s="19" t="str">
        <f t="shared" si="5"/>
        <v/>
      </c>
      <c r="E271" s="20"/>
      <c r="F271" s="21" t="str">
        <f t="shared" si="3"/>
        <v/>
      </c>
      <c r="G271" s="22" t="str">
        <f t="shared" si="4"/>
        <v/>
      </c>
      <c r="H271" s="32"/>
      <c r="I271" s="24">
        <f>IFERROR(__xludf.DUMMYFUNCTION("SUM( FILTER(LogDistance, LogDate &gt;= $A271 - WEEKDAY($A271, 3), LogDate &lt;= $A271 ) )"),0.0)</f>
        <v>0</v>
      </c>
      <c r="J271" s="25">
        <f>IFERROR(__xludf.DUMMYFUNCTION("SUM( IFERROR( FILTER(LogDistance, LogDate &gt;= $A271 - (Day($A271) - 1), LogDate &lt;= $A271 ), 0) )"),0.0)</f>
        <v>0</v>
      </c>
      <c r="K271" s="25">
        <f>IFERROR(__xludf.DUMMYFUNCTION("SUM( IFERROR( FILTER(LogDistance, LogDate &gt;= DATE(YEAR($A271),1,1), LogDate &lt;= $A271 ), 0) )"),0.0)</f>
        <v>0</v>
      </c>
      <c r="L271" s="26">
        <f>IFERROR(__xludf.DUMMYFUNCTION("SUM( FILTER(LogDistance, LogDate &lt;= $A271 ) )"),0.0)</f>
        <v>0</v>
      </c>
      <c r="M271" s="32"/>
    </row>
    <row r="272">
      <c r="B272" s="17" t="str">
        <f t="shared" si="1"/>
        <v/>
      </c>
      <c r="C272" s="29" t="str">
        <f t="shared" si="7"/>
        <v/>
      </c>
      <c r="D272" s="19" t="str">
        <f t="shared" si="5"/>
        <v/>
      </c>
      <c r="E272" s="20"/>
      <c r="F272" s="21" t="str">
        <f t="shared" si="3"/>
        <v/>
      </c>
      <c r="G272" s="22" t="str">
        <f t="shared" si="4"/>
        <v/>
      </c>
      <c r="H272" s="32"/>
      <c r="I272" s="24">
        <f>IFERROR(__xludf.DUMMYFUNCTION("SUM( FILTER(LogDistance, LogDate &gt;= $A272 - WEEKDAY($A272, 3), LogDate &lt;= $A272 ) )"),0.0)</f>
        <v>0</v>
      </c>
      <c r="J272" s="25">
        <f>IFERROR(__xludf.DUMMYFUNCTION("SUM( IFERROR( FILTER(LogDistance, LogDate &gt;= $A272 - (Day($A272) - 1), LogDate &lt;= $A272 ), 0) )"),0.0)</f>
        <v>0</v>
      </c>
      <c r="K272" s="25">
        <f>IFERROR(__xludf.DUMMYFUNCTION("SUM( IFERROR( FILTER(LogDistance, LogDate &gt;= DATE(YEAR($A272),1,1), LogDate &lt;= $A272 ), 0) )"),0.0)</f>
        <v>0</v>
      </c>
      <c r="L272" s="26">
        <f>IFERROR(__xludf.DUMMYFUNCTION("SUM( FILTER(LogDistance, LogDate &lt;= $A272 ) )"),0.0)</f>
        <v>0</v>
      </c>
      <c r="M272" s="32"/>
    </row>
    <row r="273">
      <c r="B273" s="17" t="str">
        <f t="shared" si="1"/>
        <v/>
      </c>
      <c r="C273" s="29" t="str">
        <f t="shared" si="7"/>
        <v/>
      </c>
      <c r="D273" s="19" t="str">
        <f t="shared" si="5"/>
        <v/>
      </c>
      <c r="E273" s="20"/>
      <c r="F273" s="21" t="str">
        <f t="shared" si="3"/>
        <v/>
      </c>
      <c r="G273" s="22" t="str">
        <f t="shared" si="4"/>
        <v/>
      </c>
      <c r="H273" s="32"/>
      <c r="I273" s="24">
        <f>IFERROR(__xludf.DUMMYFUNCTION("SUM( FILTER(LogDistance, LogDate &gt;= $A273 - WEEKDAY($A273, 3), LogDate &lt;= $A273 ) )"),0.0)</f>
        <v>0</v>
      </c>
      <c r="J273" s="25">
        <f>IFERROR(__xludf.DUMMYFUNCTION("SUM( IFERROR( FILTER(LogDistance, LogDate &gt;= $A273 - (Day($A273) - 1), LogDate &lt;= $A273 ), 0) )"),0.0)</f>
        <v>0</v>
      </c>
      <c r="K273" s="25">
        <f>IFERROR(__xludf.DUMMYFUNCTION("SUM( IFERROR( FILTER(LogDistance, LogDate &gt;= DATE(YEAR($A273),1,1), LogDate &lt;= $A273 ), 0) )"),0.0)</f>
        <v>0</v>
      </c>
      <c r="L273" s="26">
        <f>IFERROR(__xludf.DUMMYFUNCTION("SUM( FILTER(LogDistance, LogDate &lt;= $A273 ) )"),0.0)</f>
        <v>0</v>
      </c>
      <c r="M273" s="32"/>
    </row>
    <row r="274">
      <c r="B274" s="17" t="str">
        <f t="shared" si="1"/>
        <v/>
      </c>
      <c r="C274" s="29" t="str">
        <f t="shared" si="7"/>
        <v/>
      </c>
      <c r="D274" s="19" t="str">
        <f t="shared" si="5"/>
        <v/>
      </c>
      <c r="E274" s="20"/>
      <c r="F274" s="21" t="str">
        <f t="shared" si="3"/>
        <v/>
      </c>
      <c r="G274" s="22" t="str">
        <f t="shared" si="4"/>
        <v/>
      </c>
      <c r="H274" s="32"/>
      <c r="I274" s="24">
        <f>IFERROR(__xludf.DUMMYFUNCTION("SUM( FILTER(LogDistance, LogDate &gt;= $A274 - WEEKDAY($A274, 3), LogDate &lt;= $A274 ) )"),0.0)</f>
        <v>0</v>
      </c>
      <c r="J274" s="25">
        <f>IFERROR(__xludf.DUMMYFUNCTION("SUM( IFERROR( FILTER(LogDistance, LogDate &gt;= $A274 - (Day($A274) - 1), LogDate &lt;= $A274 ), 0) )"),0.0)</f>
        <v>0</v>
      </c>
      <c r="K274" s="25">
        <f>IFERROR(__xludf.DUMMYFUNCTION("SUM( IFERROR( FILTER(LogDistance, LogDate &gt;= DATE(YEAR($A274),1,1), LogDate &lt;= $A274 ), 0) )"),0.0)</f>
        <v>0</v>
      </c>
      <c r="L274" s="26">
        <f>IFERROR(__xludf.DUMMYFUNCTION("SUM( FILTER(LogDistance, LogDate &lt;= $A274 ) )"),0.0)</f>
        <v>0</v>
      </c>
      <c r="M274" s="32"/>
    </row>
    <row r="275">
      <c r="B275" s="17" t="str">
        <f t="shared" si="1"/>
        <v/>
      </c>
      <c r="C275" s="29" t="str">
        <f t="shared" si="7"/>
        <v/>
      </c>
      <c r="D275" s="19" t="str">
        <f t="shared" si="5"/>
        <v/>
      </c>
      <c r="E275" s="20"/>
      <c r="F275" s="21" t="str">
        <f t="shared" si="3"/>
        <v/>
      </c>
      <c r="G275" s="22" t="str">
        <f t="shared" si="4"/>
        <v/>
      </c>
      <c r="H275" s="32"/>
      <c r="I275" s="24">
        <f>IFERROR(__xludf.DUMMYFUNCTION("SUM( FILTER(LogDistance, LogDate &gt;= $A275 - WEEKDAY($A275, 3), LogDate &lt;= $A275 ) )"),0.0)</f>
        <v>0</v>
      </c>
      <c r="J275" s="25">
        <f>IFERROR(__xludf.DUMMYFUNCTION("SUM( IFERROR( FILTER(LogDistance, LogDate &gt;= $A275 - (Day($A275) - 1), LogDate &lt;= $A275 ), 0) )"),0.0)</f>
        <v>0</v>
      </c>
      <c r="K275" s="25">
        <f>IFERROR(__xludf.DUMMYFUNCTION("SUM( IFERROR( FILTER(LogDistance, LogDate &gt;= DATE(YEAR($A275),1,1), LogDate &lt;= $A275 ), 0) )"),0.0)</f>
        <v>0</v>
      </c>
      <c r="L275" s="26">
        <f>IFERROR(__xludf.DUMMYFUNCTION("SUM( FILTER(LogDistance, LogDate &lt;= $A275 ) )"),0.0)</f>
        <v>0</v>
      </c>
      <c r="M275" s="32"/>
    </row>
    <row r="276">
      <c r="B276" s="17" t="str">
        <f t="shared" si="1"/>
        <v/>
      </c>
      <c r="C276" s="29" t="str">
        <f t="shared" si="7"/>
        <v/>
      </c>
      <c r="D276" s="19" t="str">
        <f t="shared" si="5"/>
        <v/>
      </c>
      <c r="E276" s="20"/>
      <c r="F276" s="21" t="str">
        <f t="shared" si="3"/>
        <v/>
      </c>
      <c r="G276" s="22" t="str">
        <f t="shared" si="4"/>
        <v/>
      </c>
      <c r="H276" s="32"/>
      <c r="I276" s="24">
        <f>IFERROR(__xludf.DUMMYFUNCTION("SUM( FILTER(LogDistance, LogDate &gt;= $A276 - WEEKDAY($A276, 3), LogDate &lt;= $A276 ) )"),0.0)</f>
        <v>0</v>
      </c>
      <c r="J276" s="25">
        <f>IFERROR(__xludf.DUMMYFUNCTION("SUM( IFERROR( FILTER(LogDistance, LogDate &gt;= $A276 - (Day($A276) - 1), LogDate &lt;= $A276 ), 0) )"),0.0)</f>
        <v>0</v>
      </c>
      <c r="K276" s="25">
        <f>IFERROR(__xludf.DUMMYFUNCTION("SUM( IFERROR( FILTER(LogDistance, LogDate &gt;= DATE(YEAR($A276),1,1), LogDate &lt;= $A276 ), 0) )"),0.0)</f>
        <v>0</v>
      </c>
      <c r="L276" s="26">
        <f>IFERROR(__xludf.DUMMYFUNCTION("SUM( FILTER(LogDistance, LogDate &lt;= $A276 ) )"),0.0)</f>
        <v>0</v>
      </c>
      <c r="M276" s="32"/>
    </row>
    <row r="277">
      <c r="B277" s="17" t="str">
        <f t="shared" si="1"/>
        <v/>
      </c>
      <c r="C277" s="29" t="str">
        <f t="shared" si="7"/>
        <v/>
      </c>
      <c r="D277" s="19" t="str">
        <f t="shared" si="5"/>
        <v/>
      </c>
      <c r="E277" s="20"/>
      <c r="F277" s="21" t="str">
        <f t="shared" si="3"/>
        <v/>
      </c>
      <c r="G277" s="22" t="str">
        <f t="shared" si="4"/>
        <v/>
      </c>
      <c r="H277" s="32"/>
      <c r="I277" s="24">
        <f>IFERROR(__xludf.DUMMYFUNCTION("SUM( FILTER(LogDistance, LogDate &gt;= $A277 - WEEKDAY($A277, 3), LogDate &lt;= $A277 ) )"),0.0)</f>
        <v>0</v>
      </c>
      <c r="J277" s="25">
        <f>IFERROR(__xludf.DUMMYFUNCTION("SUM( IFERROR( FILTER(LogDistance, LogDate &gt;= $A277 - (Day($A277) - 1), LogDate &lt;= $A277 ), 0) )"),0.0)</f>
        <v>0</v>
      </c>
      <c r="K277" s="25">
        <f>IFERROR(__xludf.DUMMYFUNCTION("SUM( IFERROR( FILTER(LogDistance, LogDate &gt;= DATE(YEAR($A277),1,1), LogDate &lt;= $A277 ), 0) )"),0.0)</f>
        <v>0</v>
      </c>
      <c r="L277" s="26">
        <f>IFERROR(__xludf.DUMMYFUNCTION("SUM( FILTER(LogDistance, LogDate &lt;= $A277 ) )"),0.0)</f>
        <v>0</v>
      </c>
      <c r="M277" s="32"/>
    </row>
    <row r="278">
      <c r="B278" s="17" t="str">
        <f t="shared" si="1"/>
        <v/>
      </c>
      <c r="C278" s="29" t="str">
        <f t="shared" si="7"/>
        <v/>
      </c>
      <c r="D278" s="19" t="str">
        <f t="shared" si="5"/>
        <v/>
      </c>
      <c r="E278" s="20"/>
      <c r="F278" s="21" t="str">
        <f t="shared" si="3"/>
        <v/>
      </c>
      <c r="G278" s="22" t="str">
        <f t="shared" si="4"/>
        <v/>
      </c>
      <c r="H278" s="32"/>
      <c r="I278" s="24">
        <f>IFERROR(__xludf.DUMMYFUNCTION("SUM( FILTER(LogDistance, LogDate &gt;= $A278 - WEEKDAY($A278, 3), LogDate &lt;= $A278 ) )"),0.0)</f>
        <v>0</v>
      </c>
      <c r="J278" s="25">
        <f>IFERROR(__xludf.DUMMYFUNCTION("SUM( IFERROR( FILTER(LogDistance, LogDate &gt;= $A278 - (Day($A278) - 1), LogDate &lt;= $A278 ), 0) )"),0.0)</f>
        <v>0</v>
      </c>
      <c r="K278" s="25">
        <f>IFERROR(__xludf.DUMMYFUNCTION("SUM( IFERROR( FILTER(LogDistance, LogDate &gt;= DATE(YEAR($A278),1,1), LogDate &lt;= $A278 ), 0) )"),0.0)</f>
        <v>0</v>
      </c>
      <c r="L278" s="26">
        <f>IFERROR(__xludf.DUMMYFUNCTION("SUM( FILTER(LogDistance, LogDate &lt;= $A278 ) )"),0.0)</f>
        <v>0</v>
      </c>
      <c r="M278" s="32"/>
    </row>
    <row r="279">
      <c r="B279" s="17" t="str">
        <f t="shared" si="1"/>
        <v/>
      </c>
      <c r="C279" s="29" t="str">
        <f t="shared" si="7"/>
        <v/>
      </c>
      <c r="D279" s="19" t="str">
        <f t="shared" si="5"/>
        <v/>
      </c>
      <c r="E279" s="20"/>
      <c r="F279" s="21" t="str">
        <f t="shared" si="3"/>
        <v/>
      </c>
      <c r="G279" s="22" t="str">
        <f t="shared" si="4"/>
        <v/>
      </c>
      <c r="H279" s="32"/>
      <c r="I279" s="24">
        <f>IFERROR(__xludf.DUMMYFUNCTION("SUM( FILTER(LogDistance, LogDate &gt;= $A279 - WEEKDAY($A279, 3), LogDate &lt;= $A279 ) )"),0.0)</f>
        <v>0</v>
      </c>
      <c r="J279" s="25">
        <f>IFERROR(__xludf.DUMMYFUNCTION("SUM( IFERROR( FILTER(LogDistance, LogDate &gt;= $A279 - (Day($A279) - 1), LogDate &lt;= $A279 ), 0) )"),0.0)</f>
        <v>0</v>
      </c>
      <c r="K279" s="25">
        <f>IFERROR(__xludf.DUMMYFUNCTION("SUM( IFERROR( FILTER(LogDistance, LogDate &gt;= DATE(YEAR($A279),1,1), LogDate &lt;= $A279 ), 0) )"),0.0)</f>
        <v>0</v>
      </c>
      <c r="L279" s="26">
        <f>IFERROR(__xludf.DUMMYFUNCTION("SUM( FILTER(LogDistance, LogDate &lt;= $A279 ) )"),0.0)</f>
        <v>0</v>
      </c>
      <c r="M279" s="32"/>
    </row>
    <row r="280">
      <c r="B280" s="17" t="str">
        <f t="shared" si="1"/>
        <v/>
      </c>
      <c r="C280" s="29" t="str">
        <f t="shared" si="7"/>
        <v/>
      </c>
      <c r="D280" s="19" t="str">
        <f t="shared" si="5"/>
        <v/>
      </c>
      <c r="E280" s="20"/>
      <c r="F280" s="21" t="str">
        <f t="shared" si="3"/>
        <v/>
      </c>
      <c r="G280" s="22" t="str">
        <f t="shared" si="4"/>
        <v/>
      </c>
      <c r="H280" s="32"/>
      <c r="I280" s="24">
        <f>IFERROR(__xludf.DUMMYFUNCTION("SUM( FILTER(LogDistance, LogDate &gt;= $A280 - WEEKDAY($A280, 3), LogDate &lt;= $A280 ) )"),0.0)</f>
        <v>0</v>
      </c>
      <c r="J280" s="25">
        <f>IFERROR(__xludf.DUMMYFUNCTION("SUM( IFERROR( FILTER(LogDistance, LogDate &gt;= $A280 - (Day($A280) - 1), LogDate &lt;= $A280 ), 0) )"),0.0)</f>
        <v>0</v>
      </c>
      <c r="K280" s="25">
        <f>IFERROR(__xludf.DUMMYFUNCTION("SUM( IFERROR( FILTER(LogDistance, LogDate &gt;= DATE(YEAR($A280),1,1), LogDate &lt;= $A280 ), 0) )"),0.0)</f>
        <v>0</v>
      </c>
      <c r="L280" s="26">
        <f>IFERROR(__xludf.DUMMYFUNCTION("SUM( FILTER(LogDistance, LogDate &lt;= $A280 ) )"),0.0)</f>
        <v>0</v>
      </c>
      <c r="M280" s="32"/>
    </row>
    <row r="281">
      <c r="B281" s="17" t="str">
        <f t="shared" si="1"/>
        <v/>
      </c>
      <c r="C281" s="29" t="str">
        <f t="shared" si="7"/>
        <v/>
      </c>
      <c r="D281" s="19" t="str">
        <f t="shared" si="5"/>
        <v/>
      </c>
      <c r="E281" s="20"/>
      <c r="F281" s="21" t="str">
        <f t="shared" si="3"/>
        <v/>
      </c>
      <c r="G281" s="22" t="str">
        <f t="shared" si="4"/>
        <v/>
      </c>
      <c r="H281" s="32"/>
      <c r="I281" s="24">
        <f>IFERROR(__xludf.DUMMYFUNCTION("SUM( FILTER(LogDistance, LogDate &gt;= $A281 - WEEKDAY($A281, 3), LogDate &lt;= $A281 ) )"),0.0)</f>
        <v>0</v>
      </c>
      <c r="J281" s="25">
        <f>IFERROR(__xludf.DUMMYFUNCTION("SUM( IFERROR( FILTER(LogDistance, LogDate &gt;= $A281 - (Day($A281) - 1), LogDate &lt;= $A281 ), 0) )"),0.0)</f>
        <v>0</v>
      </c>
      <c r="K281" s="25">
        <f>IFERROR(__xludf.DUMMYFUNCTION("SUM( IFERROR( FILTER(LogDistance, LogDate &gt;= DATE(YEAR($A281),1,1), LogDate &lt;= $A281 ), 0) )"),0.0)</f>
        <v>0</v>
      </c>
      <c r="L281" s="26">
        <f>IFERROR(__xludf.DUMMYFUNCTION("SUM( FILTER(LogDistance, LogDate &lt;= $A281 ) )"),0.0)</f>
        <v>0</v>
      </c>
      <c r="M281" s="32"/>
    </row>
    <row r="282">
      <c r="B282" s="17" t="str">
        <f t="shared" si="1"/>
        <v/>
      </c>
      <c r="C282" s="29" t="str">
        <f t="shared" si="7"/>
        <v/>
      </c>
      <c r="D282" s="19" t="str">
        <f t="shared" si="5"/>
        <v/>
      </c>
      <c r="E282" s="20"/>
      <c r="F282" s="21" t="str">
        <f t="shared" si="3"/>
        <v/>
      </c>
      <c r="G282" s="22" t="str">
        <f t="shared" si="4"/>
        <v/>
      </c>
      <c r="H282" s="32"/>
      <c r="I282" s="24">
        <f>IFERROR(__xludf.DUMMYFUNCTION("SUM( FILTER(LogDistance, LogDate &gt;= $A282 - WEEKDAY($A282, 3), LogDate &lt;= $A282 ) )"),0.0)</f>
        <v>0</v>
      </c>
      <c r="J282" s="25">
        <f>IFERROR(__xludf.DUMMYFUNCTION("SUM( IFERROR( FILTER(LogDistance, LogDate &gt;= $A282 - (Day($A282) - 1), LogDate &lt;= $A282 ), 0) )"),0.0)</f>
        <v>0</v>
      </c>
      <c r="K282" s="25">
        <f>IFERROR(__xludf.DUMMYFUNCTION("SUM( IFERROR( FILTER(LogDistance, LogDate &gt;= DATE(YEAR($A282),1,1), LogDate &lt;= $A282 ), 0) )"),0.0)</f>
        <v>0</v>
      </c>
      <c r="L282" s="26">
        <f>IFERROR(__xludf.DUMMYFUNCTION("SUM( FILTER(LogDistance, LogDate &lt;= $A282 ) )"),0.0)</f>
        <v>0</v>
      </c>
      <c r="M282" s="32"/>
    </row>
    <row r="283">
      <c r="B283" s="17" t="str">
        <f t="shared" si="1"/>
        <v/>
      </c>
      <c r="C283" s="29" t="str">
        <f t="shared" si="7"/>
        <v/>
      </c>
      <c r="D283" s="19" t="str">
        <f t="shared" si="5"/>
        <v/>
      </c>
      <c r="E283" s="20"/>
      <c r="F283" s="21" t="str">
        <f t="shared" si="3"/>
        <v/>
      </c>
      <c r="G283" s="22" t="str">
        <f t="shared" si="4"/>
        <v/>
      </c>
      <c r="H283" s="32"/>
      <c r="I283" s="24">
        <f>IFERROR(__xludf.DUMMYFUNCTION("SUM( FILTER(LogDistance, LogDate &gt;= $A283 - WEEKDAY($A283, 3), LogDate &lt;= $A283 ) )"),0.0)</f>
        <v>0</v>
      </c>
      <c r="J283" s="25">
        <f>IFERROR(__xludf.DUMMYFUNCTION("SUM( IFERROR( FILTER(LogDistance, LogDate &gt;= $A283 - (Day($A283) - 1), LogDate &lt;= $A283 ), 0) )"),0.0)</f>
        <v>0</v>
      </c>
      <c r="K283" s="25">
        <f>IFERROR(__xludf.DUMMYFUNCTION("SUM( IFERROR( FILTER(LogDistance, LogDate &gt;= DATE(YEAR($A283),1,1), LogDate &lt;= $A283 ), 0) )"),0.0)</f>
        <v>0</v>
      </c>
      <c r="L283" s="26">
        <f>IFERROR(__xludf.DUMMYFUNCTION("SUM( FILTER(LogDistance, LogDate &lt;= $A283 ) )"),0.0)</f>
        <v>0</v>
      </c>
      <c r="M283" s="32"/>
    </row>
    <row r="284">
      <c r="B284" s="17" t="str">
        <f t="shared" si="1"/>
        <v/>
      </c>
      <c r="C284" s="29" t="str">
        <f t="shared" si="7"/>
        <v/>
      </c>
      <c r="D284" s="19" t="str">
        <f t="shared" si="5"/>
        <v/>
      </c>
      <c r="E284" s="20"/>
      <c r="F284" s="21" t="str">
        <f t="shared" si="3"/>
        <v/>
      </c>
      <c r="G284" s="22" t="str">
        <f t="shared" si="4"/>
        <v/>
      </c>
      <c r="H284" s="32"/>
      <c r="I284" s="24">
        <f>IFERROR(__xludf.DUMMYFUNCTION("SUM( FILTER(LogDistance, LogDate &gt;= $A284 - WEEKDAY($A284, 3), LogDate &lt;= $A284 ) )"),0.0)</f>
        <v>0</v>
      </c>
      <c r="J284" s="25">
        <f>IFERROR(__xludf.DUMMYFUNCTION("SUM( IFERROR( FILTER(LogDistance, LogDate &gt;= $A284 - (Day($A284) - 1), LogDate &lt;= $A284 ), 0) )"),0.0)</f>
        <v>0</v>
      </c>
      <c r="K284" s="25">
        <f>IFERROR(__xludf.DUMMYFUNCTION("SUM( IFERROR( FILTER(LogDistance, LogDate &gt;= DATE(YEAR($A284),1,1), LogDate &lt;= $A284 ), 0) )"),0.0)</f>
        <v>0</v>
      </c>
      <c r="L284" s="26">
        <f>IFERROR(__xludf.DUMMYFUNCTION("SUM( FILTER(LogDistance, LogDate &lt;= $A284 ) )"),0.0)</f>
        <v>0</v>
      </c>
      <c r="M284" s="32"/>
    </row>
    <row r="285">
      <c r="B285" s="17" t="str">
        <f t="shared" si="1"/>
        <v/>
      </c>
      <c r="C285" s="29" t="str">
        <f t="shared" si="7"/>
        <v/>
      </c>
      <c r="D285" s="19" t="str">
        <f t="shared" si="5"/>
        <v/>
      </c>
      <c r="E285" s="20"/>
      <c r="F285" s="21" t="str">
        <f t="shared" si="3"/>
        <v/>
      </c>
      <c r="G285" s="22" t="str">
        <f t="shared" si="4"/>
        <v/>
      </c>
      <c r="H285" s="32"/>
      <c r="I285" s="24">
        <f>IFERROR(__xludf.DUMMYFUNCTION("SUM( FILTER(LogDistance, LogDate &gt;= $A285 - WEEKDAY($A285, 3), LogDate &lt;= $A285 ) )"),0.0)</f>
        <v>0</v>
      </c>
      <c r="J285" s="25">
        <f>IFERROR(__xludf.DUMMYFUNCTION("SUM( IFERROR( FILTER(LogDistance, LogDate &gt;= $A285 - (Day($A285) - 1), LogDate &lt;= $A285 ), 0) )"),0.0)</f>
        <v>0</v>
      </c>
      <c r="K285" s="25">
        <f>IFERROR(__xludf.DUMMYFUNCTION("SUM( IFERROR( FILTER(LogDistance, LogDate &gt;= DATE(YEAR($A285),1,1), LogDate &lt;= $A285 ), 0) )"),0.0)</f>
        <v>0</v>
      </c>
      <c r="L285" s="26">
        <f>IFERROR(__xludf.DUMMYFUNCTION("SUM( FILTER(LogDistance, LogDate &lt;= $A285 ) )"),0.0)</f>
        <v>0</v>
      </c>
      <c r="M285" s="32"/>
    </row>
    <row r="286">
      <c r="B286" s="17" t="str">
        <f t="shared" si="1"/>
        <v/>
      </c>
      <c r="C286" s="29" t="str">
        <f t="shared" si="7"/>
        <v/>
      </c>
      <c r="D286" s="19" t="str">
        <f t="shared" si="5"/>
        <v/>
      </c>
      <c r="E286" s="20"/>
      <c r="F286" s="21" t="str">
        <f t="shared" si="3"/>
        <v/>
      </c>
      <c r="G286" s="22" t="str">
        <f t="shared" si="4"/>
        <v/>
      </c>
      <c r="H286" s="32"/>
      <c r="I286" s="24">
        <f>IFERROR(__xludf.DUMMYFUNCTION("SUM( FILTER(LogDistance, LogDate &gt;= $A286 - WEEKDAY($A286, 3), LogDate &lt;= $A286 ) )"),0.0)</f>
        <v>0</v>
      </c>
      <c r="J286" s="25">
        <f>IFERROR(__xludf.DUMMYFUNCTION("SUM( IFERROR( FILTER(LogDistance, LogDate &gt;= $A286 - (Day($A286) - 1), LogDate &lt;= $A286 ), 0) )"),0.0)</f>
        <v>0</v>
      </c>
      <c r="K286" s="25">
        <f>IFERROR(__xludf.DUMMYFUNCTION("SUM( IFERROR( FILTER(LogDistance, LogDate &gt;= DATE(YEAR($A286),1,1), LogDate &lt;= $A286 ), 0) )"),0.0)</f>
        <v>0</v>
      </c>
      <c r="L286" s="26">
        <f>IFERROR(__xludf.DUMMYFUNCTION("SUM( FILTER(LogDistance, LogDate &lt;= $A286 ) )"),0.0)</f>
        <v>0</v>
      </c>
      <c r="M286" s="32"/>
    </row>
    <row r="287">
      <c r="B287" s="17" t="str">
        <f t="shared" si="1"/>
        <v/>
      </c>
      <c r="C287" s="29" t="str">
        <f t="shared" si="7"/>
        <v/>
      </c>
      <c r="D287" s="19" t="str">
        <f t="shared" si="5"/>
        <v/>
      </c>
      <c r="E287" s="20"/>
      <c r="F287" s="21" t="str">
        <f t="shared" si="3"/>
        <v/>
      </c>
      <c r="G287" s="22" t="str">
        <f t="shared" si="4"/>
        <v/>
      </c>
      <c r="H287" s="32"/>
      <c r="I287" s="24">
        <f>IFERROR(__xludf.DUMMYFUNCTION("SUM( FILTER(LogDistance, LogDate &gt;= $A287 - WEEKDAY($A287, 3), LogDate &lt;= $A287 ) )"),0.0)</f>
        <v>0</v>
      </c>
      <c r="J287" s="25">
        <f>IFERROR(__xludf.DUMMYFUNCTION("SUM( IFERROR( FILTER(LogDistance, LogDate &gt;= $A287 - (Day($A287) - 1), LogDate &lt;= $A287 ), 0) )"),0.0)</f>
        <v>0</v>
      </c>
      <c r="K287" s="25">
        <f>IFERROR(__xludf.DUMMYFUNCTION("SUM( IFERROR( FILTER(LogDistance, LogDate &gt;= DATE(YEAR($A287),1,1), LogDate &lt;= $A287 ), 0) )"),0.0)</f>
        <v>0</v>
      </c>
      <c r="L287" s="26">
        <f>IFERROR(__xludf.DUMMYFUNCTION("SUM( FILTER(LogDistance, LogDate &lt;= $A287 ) )"),0.0)</f>
        <v>0</v>
      </c>
      <c r="M287" s="32"/>
    </row>
    <row r="288">
      <c r="B288" s="17" t="str">
        <f t="shared" si="1"/>
        <v/>
      </c>
      <c r="C288" s="29" t="str">
        <f t="shared" si="7"/>
        <v/>
      </c>
      <c r="D288" s="19" t="str">
        <f t="shared" si="5"/>
        <v/>
      </c>
      <c r="E288" s="20"/>
      <c r="F288" s="21" t="str">
        <f t="shared" si="3"/>
        <v/>
      </c>
      <c r="G288" s="22" t="str">
        <f t="shared" si="4"/>
        <v/>
      </c>
      <c r="H288" s="32"/>
      <c r="I288" s="24">
        <f>IFERROR(__xludf.DUMMYFUNCTION("SUM( FILTER(LogDistance, LogDate &gt;= $A288 - WEEKDAY($A288, 3), LogDate &lt;= $A288 ) )"),0.0)</f>
        <v>0</v>
      </c>
      <c r="J288" s="25">
        <f>IFERROR(__xludf.DUMMYFUNCTION("SUM( IFERROR( FILTER(LogDistance, LogDate &gt;= $A288 - (Day($A288) - 1), LogDate &lt;= $A288 ), 0) )"),0.0)</f>
        <v>0</v>
      </c>
      <c r="K288" s="25">
        <f>IFERROR(__xludf.DUMMYFUNCTION("SUM( IFERROR( FILTER(LogDistance, LogDate &gt;= DATE(YEAR($A288),1,1), LogDate &lt;= $A288 ), 0) )"),0.0)</f>
        <v>0</v>
      </c>
      <c r="L288" s="26">
        <f>IFERROR(__xludf.DUMMYFUNCTION("SUM( FILTER(LogDistance, LogDate &lt;= $A288 ) )"),0.0)</f>
        <v>0</v>
      </c>
      <c r="M288" s="32"/>
    </row>
    <row r="289">
      <c r="B289" s="17" t="str">
        <f t="shared" si="1"/>
        <v/>
      </c>
      <c r="C289" s="29" t="str">
        <f t="shared" si="7"/>
        <v/>
      </c>
      <c r="D289" s="19" t="str">
        <f t="shared" si="5"/>
        <v/>
      </c>
      <c r="E289" s="20"/>
      <c r="F289" s="21" t="str">
        <f t="shared" si="3"/>
        <v/>
      </c>
      <c r="G289" s="22" t="str">
        <f t="shared" si="4"/>
        <v/>
      </c>
      <c r="H289" s="32"/>
      <c r="I289" s="24">
        <f>IFERROR(__xludf.DUMMYFUNCTION("SUM( FILTER(LogDistance, LogDate &gt;= $A289 - WEEKDAY($A289, 3), LogDate &lt;= $A289 ) )"),0.0)</f>
        <v>0</v>
      </c>
      <c r="J289" s="25">
        <f>IFERROR(__xludf.DUMMYFUNCTION("SUM( IFERROR( FILTER(LogDistance, LogDate &gt;= $A289 - (Day($A289) - 1), LogDate &lt;= $A289 ), 0) )"),0.0)</f>
        <v>0</v>
      </c>
      <c r="K289" s="25">
        <f>IFERROR(__xludf.DUMMYFUNCTION("SUM( IFERROR( FILTER(LogDistance, LogDate &gt;= DATE(YEAR($A289),1,1), LogDate &lt;= $A289 ), 0) )"),0.0)</f>
        <v>0</v>
      </c>
      <c r="L289" s="26">
        <f>IFERROR(__xludf.DUMMYFUNCTION("SUM( FILTER(LogDistance, LogDate &lt;= $A289 ) )"),0.0)</f>
        <v>0</v>
      </c>
      <c r="M289" s="32"/>
    </row>
    <row r="290">
      <c r="B290" s="17" t="str">
        <f t="shared" si="1"/>
        <v/>
      </c>
      <c r="C290" s="29" t="str">
        <f t="shared" si="7"/>
        <v/>
      </c>
      <c r="D290" s="19" t="str">
        <f t="shared" si="5"/>
        <v/>
      </c>
      <c r="E290" s="20"/>
      <c r="F290" s="21" t="str">
        <f t="shared" si="3"/>
        <v/>
      </c>
      <c r="G290" s="22" t="str">
        <f t="shared" si="4"/>
        <v/>
      </c>
      <c r="H290" s="32"/>
      <c r="I290" s="24">
        <f>IFERROR(__xludf.DUMMYFUNCTION("SUM( FILTER(LogDistance, LogDate &gt;= $A290 - WEEKDAY($A290, 3), LogDate &lt;= $A290 ) )"),0.0)</f>
        <v>0</v>
      </c>
      <c r="J290" s="25">
        <f>IFERROR(__xludf.DUMMYFUNCTION("SUM( IFERROR( FILTER(LogDistance, LogDate &gt;= $A290 - (Day($A290) - 1), LogDate &lt;= $A290 ), 0) )"),0.0)</f>
        <v>0</v>
      </c>
      <c r="K290" s="25">
        <f>IFERROR(__xludf.DUMMYFUNCTION("SUM( IFERROR( FILTER(LogDistance, LogDate &gt;= DATE(YEAR($A290),1,1), LogDate &lt;= $A290 ), 0) )"),0.0)</f>
        <v>0</v>
      </c>
      <c r="L290" s="26">
        <f>IFERROR(__xludf.DUMMYFUNCTION("SUM( FILTER(LogDistance, LogDate &lt;= $A290 ) )"),0.0)</f>
        <v>0</v>
      </c>
      <c r="M290" s="32"/>
    </row>
    <row r="291">
      <c r="B291" s="17" t="str">
        <f t="shared" si="1"/>
        <v/>
      </c>
      <c r="C291" s="29" t="str">
        <f t="shared" si="7"/>
        <v/>
      </c>
      <c r="D291" s="19" t="str">
        <f t="shared" si="5"/>
        <v/>
      </c>
      <c r="E291" s="20"/>
      <c r="F291" s="21" t="str">
        <f t="shared" si="3"/>
        <v/>
      </c>
      <c r="G291" s="22" t="str">
        <f t="shared" si="4"/>
        <v/>
      </c>
      <c r="H291" s="32"/>
      <c r="I291" s="24">
        <f>IFERROR(__xludf.DUMMYFUNCTION("SUM( FILTER(LogDistance, LogDate &gt;= $A291 - WEEKDAY($A291, 3), LogDate &lt;= $A291 ) )"),0.0)</f>
        <v>0</v>
      </c>
      <c r="J291" s="25">
        <f>IFERROR(__xludf.DUMMYFUNCTION("SUM( IFERROR( FILTER(LogDistance, LogDate &gt;= $A291 - (Day($A291) - 1), LogDate &lt;= $A291 ), 0) )"),0.0)</f>
        <v>0</v>
      </c>
      <c r="K291" s="25">
        <f>IFERROR(__xludf.DUMMYFUNCTION("SUM( IFERROR( FILTER(LogDistance, LogDate &gt;= DATE(YEAR($A291),1,1), LogDate &lt;= $A291 ), 0) )"),0.0)</f>
        <v>0</v>
      </c>
      <c r="L291" s="26">
        <f>IFERROR(__xludf.DUMMYFUNCTION("SUM( FILTER(LogDistance, LogDate &lt;= $A291 ) )"),0.0)</f>
        <v>0</v>
      </c>
      <c r="M291" s="32"/>
    </row>
    <row r="292">
      <c r="B292" s="17" t="str">
        <f t="shared" si="1"/>
        <v/>
      </c>
      <c r="C292" s="29" t="str">
        <f t="shared" si="7"/>
        <v/>
      </c>
      <c r="D292" s="19" t="str">
        <f t="shared" si="5"/>
        <v/>
      </c>
      <c r="E292" s="20"/>
      <c r="F292" s="21" t="str">
        <f t="shared" si="3"/>
        <v/>
      </c>
      <c r="G292" s="22" t="str">
        <f t="shared" si="4"/>
        <v/>
      </c>
      <c r="H292" s="32"/>
      <c r="I292" s="24">
        <f>IFERROR(__xludf.DUMMYFUNCTION("SUM( FILTER(LogDistance, LogDate &gt;= $A292 - WEEKDAY($A292, 3), LogDate &lt;= $A292 ) )"),0.0)</f>
        <v>0</v>
      </c>
      <c r="J292" s="25">
        <f>IFERROR(__xludf.DUMMYFUNCTION("SUM( IFERROR( FILTER(LogDistance, LogDate &gt;= $A292 - (Day($A292) - 1), LogDate &lt;= $A292 ), 0) )"),0.0)</f>
        <v>0</v>
      </c>
      <c r="K292" s="25">
        <f>IFERROR(__xludf.DUMMYFUNCTION("SUM( IFERROR( FILTER(LogDistance, LogDate &gt;= DATE(YEAR($A292),1,1), LogDate &lt;= $A292 ), 0) )"),0.0)</f>
        <v>0</v>
      </c>
      <c r="L292" s="26">
        <f>IFERROR(__xludf.DUMMYFUNCTION("SUM( FILTER(LogDistance, LogDate &lt;= $A292 ) )"),0.0)</f>
        <v>0</v>
      </c>
      <c r="M292" s="32"/>
    </row>
    <row r="293">
      <c r="B293" s="17" t="str">
        <f t="shared" si="1"/>
        <v/>
      </c>
      <c r="C293" s="29" t="str">
        <f t="shared" si="7"/>
        <v/>
      </c>
      <c r="D293" s="19" t="str">
        <f t="shared" si="5"/>
        <v/>
      </c>
      <c r="E293" s="20"/>
      <c r="F293" s="21" t="str">
        <f t="shared" si="3"/>
        <v/>
      </c>
      <c r="G293" s="22" t="str">
        <f t="shared" si="4"/>
        <v/>
      </c>
      <c r="H293" s="32"/>
      <c r="I293" s="24">
        <f>IFERROR(__xludf.DUMMYFUNCTION("SUM( FILTER(LogDistance, LogDate &gt;= $A293 - WEEKDAY($A293, 3), LogDate &lt;= $A293 ) )"),0.0)</f>
        <v>0</v>
      </c>
      <c r="J293" s="25">
        <f>IFERROR(__xludf.DUMMYFUNCTION("SUM( IFERROR( FILTER(LogDistance, LogDate &gt;= $A293 - (Day($A293) - 1), LogDate &lt;= $A293 ), 0) )"),0.0)</f>
        <v>0</v>
      </c>
      <c r="K293" s="25">
        <f>IFERROR(__xludf.DUMMYFUNCTION("SUM( IFERROR( FILTER(LogDistance, LogDate &gt;= DATE(YEAR($A293),1,1), LogDate &lt;= $A293 ), 0) )"),0.0)</f>
        <v>0</v>
      </c>
      <c r="L293" s="26">
        <f>IFERROR(__xludf.DUMMYFUNCTION("SUM( FILTER(LogDistance, LogDate &lt;= $A293 ) )"),0.0)</f>
        <v>0</v>
      </c>
      <c r="M293" s="32"/>
    </row>
    <row r="294">
      <c r="B294" s="17" t="str">
        <f t="shared" si="1"/>
        <v/>
      </c>
      <c r="C294" s="29" t="str">
        <f t="shared" si="7"/>
        <v/>
      </c>
      <c r="D294" s="19" t="str">
        <f t="shared" si="5"/>
        <v/>
      </c>
      <c r="E294" s="20"/>
      <c r="F294" s="21" t="str">
        <f t="shared" si="3"/>
        <v/>
      </c>
      <c r="G294" s="22" t="str">
        <f t="shared" si="4"/>
        <v/>
      </c>
      <c r="H294" s="32"/>
      <c r="I294" s="24">
        <f>IFERROR(__xludf.DUMMYFUNCTION("SUM( FILTER(LogDistance, LogDate &gt;= $A294 - WEEKDAY($A294, 3), LogDate &lt;= $A294 ) )"),0.0)</f>
        <v>0</v>
      </c>
      <c r="J294" s="25">
        <f>IFERROR(__xludf.DUMMYFUNCTION("SUM( IFERROR( FILTER(LogDistance, LogDate &gt;= $A294 - (Day($A294) - 1), LogDate &lt;= $A294 ), 0) )"),0.0)</f>
        <v>0</v>
      </c>
      <c r="K294" s="25">
        <f>IFERROR(__xludf.DUMMYFUNCTION("SUM( IFERROR( FILTER(LogDistance, LogDate &gt;= DATE(YEAR($A294),1,1), LogDate &lt;= $A294 ), 0) )"),0.0)</f>
        <v>0</v>
      </c>
      <c r="L294" s="26">
        <f>IFERROR(__xludf.DUMMYFUNCTION("SUM( FILTER(LogDistance, LogDate &lt;= $A294 ) )"),0.0)</f>
        <v>0</v>
      </c>
      <c r="M294" s="32"/>
    </row>
    <row r="295">
      <c r="B295" s="17" t="str">
        <f t="shared" si="1"/>
        <v/>
      </c>
      <c r="C295" s="29" t="str">
        <f t="shared" si="7"/>
        <v/>
      </c>
      <c r="D295" s="19" t="str">
        <f t="shared" si="5"/>
        <v/>
      </c>
      <c r="E295" s="20"/>
      <c r="F295" s="21" t="str">
        <f t="shared" si="3"/>
        <v/>
      </c>
      <c r="G295" s="22" t="str">
        <f t="shared" si="4"/>
        <v/>
      </c>
      <c r="H295" s="32"/>
      <c r="I295" s="24">
        <f>IFERROR(__xludf.DUMMYFUNCTION("SUM( FILTER(LogDistance, LogDate &gt;= $A295 - WEEKDAY($A295, 3), LogDate &lt;= $A295 ) )"),0.0)</f>
        <v>0</v>
      </c>
      <c r="J295" s="25">
        <f>IFERROR(__xludf.DUMMYFUNCTION("SUM( IFERROR( FILTER(LogDistance, LogDate &gt;= $A295 - (Day($A295) - 1), LogDate &lt;= $A295 ), 0) )"),0.0)</f>
        <v>0</v>
      </c>
      <c r="K295" s="25">
        <f>IFERROR(__xludf.DUMMYFUNCTION("SUM( IFERROR( FILTER(LogDistance, LogDate &gt;= DATE(YEAR($A295),1,1), LogDate &lt;= $A295 ), 0) )"),0.0)</f>
        <v>0</v>
      </c>
      <c r="L295" s="26">
        <f>IFERROR(__xludf.DUMMYFUNCTION("SUM( FILTER(LogDistance, LogDate &lt;= $A295 ) )"),0.0)</f>
        <v>0</v>
      </c>
      <c r="M295" s="32"/>
    </row>
    <row r="296">
      <c r="B296" s="17" t="str">
        <f t="shared" si="1"/>
        <v/>
      </c>
      <c r="C296" s="29" t="str">
        <f t="shared" si="7"/>
        <v/>
      </c>
      <c r="D296" s="19" t="str">
        <f t="shared" si="5"/>
        <v/>
      </c>
      <c r="E296" s="20"/>
      <c r="F296" s="21" t="str">
        <f t="shared" si="3"/>
        <v/>
      </c>
      <c r="G296" s="22" t="str">
        <f t="shared" si="4"/>
        <v/>
      </c>
      <c r="H296" s="32"/>
      <c r="I296" s="24">
        <f>IFERROR(__xludf.DUMMYFUNCTION("SUM( FILTER(LogDistance, LogDate &gt;= $A296 - WEEKDAY($A296, 3), LogDate &lt;= $A296 ) )"),0.0)</f>
        <v>0</v>
      </c>
      <c r="J296" s="25">
        <f>IFERROR(__xludf.DUMMYFUNCTION("SUM( IFERROR( FILTER(LogDistance, LogDate &gt;= $A296 - (Day($A296) - 1), LogDate &lt;= $A296 ), 0) )"),0.0)</f>
        <v>0</v>
      </c>
      <c r="K296" s="25">
        <f>IFERROR(__xludf.DUMMYFUNCTION("SUM( IFERROR( FILTER(LogDistance, LogDate &gt;= DATE(YEAR($A296),1,1), LogDate &lt;= $A296 ), 0) )"),0.0)</f>
        <v>0</v>
      </c>
      <c r="L296" s="26">
        <f>IFERROR(__xludf.DUMMYFUNCTION("SUM( FILTER(LogDistance, LogDate &lt;= $A296 ) )"),0.0)</f>
        <v>0</v>
      </c>
      <c r="M296" s="32"/>
    </row>
    <row r="297">
      <c r="B297" s="17" t="str">
        <f t="shared" si="1"/>
        <v/>
      </c>
      <c r="C297" s="29" t="str">
        <f t="shared" si="7"/>
        <v/>
      </c>
      <c r="D297" s="19" t="str">
        <f t="shared" si="5"/>
        <v/>
      </c>
      <c r="E297" s="20"/>
      <c r="F297" s="21" t="str">
        <f t="shared" si="3"/>
        <v/>
      </c>
      <c r="G297" s="22" t="str">
        <f t="shared" si="4"/>
        <v/>
      </c>
      <c r="H297" s="32"/>
      <c r="I297" s="24">
        <f>IFERROR(__xludf.DUMMYFUNCTION("SUM( FILTER(LogDistance, LogDate &gt;= $A297 - WEEKDAY($A297, 3), LogDate &lt;= $A297 ) )"),0.0)</f>
        <v>0</v>
      </c>
      <c r="J297" s="25">
        <f>IFERROR(__xludf.DUMMYFUNCTION("SUM( IFERROR( FILTER(LogDistance, LogDate &gt;= $A297 - (Day($A297) - 1), LogDate &lt;= $A297 ), 0) )"),0.0)</f>
        <v>0</v>
      </c>
      <c r="K297" s="25">
        <f>IFERROR(__xludf.DUMMYFUNCTION("SUM( IFERROR( FILTER(LogDistance, LogDate &gt;= DATE(YEAR($A297),1,1), LogDate &lt;= $A297 ), 0) )"),0.0)</f>
        <v>0</v>
      </c>
      <c r="L297" s="26">
        <f>IFERROR(__xludf.DUMMYFUNCTION("SUM( FILTER(LogDistance, LogDate &lt;= $A297 ) )"),0.0)</f>
        <v>0</v>
      </c>
      <c r="M297" s="32"/>
    </row>
    <row r="298">
      <c r="B298" s="17" t="str">
        <f t="shared" si="1"/>
        <v/>
      </c>
      <c r="C298" s="29" t="str">
        <f t="shared" si="7"/>
        <v/>
      </c>
      <c r="D298" s="19" t="str">
        <f t="shared" si="5"/>
        <v/>
      </c>
      <c r="E298" s="20"/>
      <c r="F298" s="21" t="str">
        <f t="shared" si="3"/>
        <v/>
      </c>
      <c r="G298" s="22" t="str">
        <f t="shared" si="4"/>
        <v/>
      </c>
      <c r="H298" s="32"/>
      <c r="I298" s="24">
        <f>IFERROR(__xludf.DUMMYFUNCTION("SUM( FILTER(LogDistance, LogDate &gt;= $A298 - WEEKDAY($A298, 3), LogDate &lt;= $A298 ) )"),0.0)</f>
        <v>0</v>
      </c>
      <c r="J298" s="25">
        <f>IFERROR(__xludf.DUMMYFUNCTION("SUM( IFERROR( FILTER(LogDistance, LogDate &gt;= $A298 - (Day($A298) - 1), LogDate &lt;= $A298 ), 0) )"),0.0)</f>
        <v>0</v>
      </c>
      <c r="K298" s="25">
        <f>IFERROR(__xludf.DUMMYFUNCTION("SUM( IFERROR( FILTER(LogDistance, LogDate &gt;= DATE(YEAR($A298),1,1), LogDate &lt;= $A298 ), 0) )"),0.0)</f>
        <v>0</v>
      </c>
      <c r="L298" s="26">
        <f>IFERROR(__xludf.DUMMYFUNCTION("SUM( FILTER(LogDistance, LogDate &lt;= $A298 ) )"),0.0)</f>
        <v>0</v>
      </c>
      <c r="M298" s="32"/>
    </row>
    <row r="299">
      <c r="B299" s="17" t="str">
        <f t="shared" si="1"/>
        <v/>
      </c>
      <c r="C299" s="29" t="str">
        <f t="shared" si="7"/>
        <v/>
      </c>
      <c r="D299" s="19" t="str">
        <f t="shared" si="5"/>
        <v/>
      </c>
      <c r="E299" s="20"/>
      <c r="F299" s="21" t="str">
        <f t="shared" si="3"/>
        <v/>
      </c>
      <c r="G299" s="22" t="str">
        <f t="shared" si="4"/>
        <v/>
      </c>
      <c r="H299" s="32"/>
      <c r="I299" s="24">
        <f>IFERROR(__xludf.DUMMYFUNCTION("SUM( FILTER(LogDistance, LogDate &gt;= $A299 - WEEKDAY($A299, 3), LogDate &lt;= $A299 ) )"),0.0)</f>
        <v>0</v>
      </c>
      <c r="J299" s="25">
        <f>IFERROR(__xludf.DUMMYFUNCTION("SUM( IFERROR( FILTER(LogDistance, LogDate &gt;= $A299 - (Day($A299) - 1), LogDate &lt;= $A299 ), 0) )"),0.0)</f>
        <v>0</v>
      </c>
      <c r="K299" s="25">
        <f>IFERROR(__xludf.DUMMYFUNCTION("SUM( IFERROR( FILTER(LogDistance, LogDate &gt;= DATE(YEAR($A299),1,1), LogDate &lt;= $A299 ), 0) )"),0.0)</f>
        <v>0</v>
      </c>
      <c r="L299" s="26">
        <f>IFERROR(__xludf.DUMMYFUNCTION("SUM( FILTER(LogDistance, LogDate &lt;= $A299 ) )"),0.0)</f>
        <v>0</v>
      </c>
      <c r="M299" s="32"/>
    </row>
    <row r="300">
      <c r="B300" s="17" t="str">
        <f t="shared" si="1"/>
        <v/>
      </c>
      <c r="C300" s="29" t="str">
        <f t="shared" si="7"/>
        <v/>
      </c>
      <c r="D300" s="19" t="str">
        <f t="shared" si="5"/>
        <v/>
      </c>
      <c r="E300" s="20"/>
      <c r="F300" s="21" t="str">
        <f t="shared" si="3"/>
        <v/>
      </c>
      <c r="G300" s="22" t="str">
        <f t="shared" si="4"/>
        <v/>
      </c>
      <c r="H300" s="32"/>
      <c r="I300" s="24">
        <f>IFERROR(__xludf.DUMMYFUNCTION("SUM( FILTER(LogDistance, LogDate &gt;= $A300 - WEEKDAY($A300, 3), LogDate &lt;= $A300 ) )"),0.0)</f>
        <v>0</v>
      </c>
      <c r="J300" s="25">
        <f>IFERROR(__xludf.DUMMYFUNCTION("SUM( IFERROR( FILTER(LogDistance, LogDate &gt;= $A300 - (Day($A300) - 1), LogDate &lt;= $A300 ), 0) )"),0.0)</f>
        <v>0</v>
      </c>
      <c r="K300" s="25">
        <f>IFERROR(__xludf.DUMMYFUNCTION("SUM( IFERROR( FILTER(LogDistance, LogDate &gt;= DATE(YEAR($A300),1,1), LogDate &lt;= $A300 ), 0) )"),0.0)</f>
        <v>0</v>
      </c>
      <c r="L300" s="26">
        <f>IFERROR(__xludf.DUMMYFUNCTION("SUM( FILTER(LogDistance, LogDate &lt;= $A300 ) )"),0.0)</f>
        <v>0</v>
      </c>
      <c r="M300" s="32"/>
    </row>
    <row r="301">
      <c r="B301" s="17" t="str">
        <f t="shared" si="1"/>
        <v/>
      </c>
      <c r="C301" s="29" t="str">
        <f t="shared" si="7"/>
        <v/>
      </c>
      <c r="D301" s="19" t="str">
        <f t="shared" si="5"/>
        <v/>
      </c>
      <c r="E301" s="20"/>
      <c r="F301" s="21" t="str">
        <f t="shared" si="3"/>
        <v/>
      </c>
      <c r="G301" s="22" t="str">
        <f t="shared" si="4"/>
        <v/>
      </c>
      <c r="H301" s="32"/>
      <c r="I301" s="24">
        <f>IFERROR(__xludf.DUMMYFUNCTION("SUM( FILTER(LogDistance, LogDate &gt;= $A301 - WEEKDAY($A301, 3), LogDate &lt;= $A301 ) )"),0.0)</f>
        <v>0</v>
      </c>
      <c r="J301" s="25">
        <f>IFERROR(__xludf.DUMMYFUNCTION("SUM( IFERROR( FILTER(LogDistance, LogDate &gt;= $A301 - (Day($A301) - 1), LogDate &lt;= $A301 ), 0) )"),0.0)</f>
        <v>0</v>
      </c>
      <c r="K301" s="25">
        <f>IFERROR(__xludf.DUMMYFUNCTION("SUM( IFERROR( FILTER(LogDistance, LogDate &gt;= DATE(YEAR($A301),1,1), LogDate &lt;= $A301 ), 0) )"),0.0)</f>
        <v>0</v>
      </c>
      <c r="L301" s="26">
        <f>IFERROR(__xludf.DUMMYFUNCTION("SUM( FILTER(LogDistance, LogDate &lt;= $A301 ) )"),0.0)</f>
        <v>0</v>
      </c>
      <c r="M301" s="32"/>
    </row>
    <row r="302">
      <c r="B302" s="17" t="str">
        <f t="shared" si="1"/>
        <v/>
      </c>
      <c r="C302" s="29" t="str">
        <f t="shared" si="7"/>
        <v/>
      </c>
      <c r="D302" s="19" t="str">
        <f t="shared" si="5"/>
        <v/>
      </c>
      <c r="E302" s="20"/>
      <c r="F302" s="21" t="str">
        <f t="shared" si="3"/>
        <v/>
      </c>
      <c r="G302" s="22" t="str">
        <f t="shared" si="4"/>
        <v/>
      </c>
      <c r="H302" s="32"/>
      <c r="I302" s="24">
        <f>IFERROR(__xludf.DUMMYFUNCTION("SUM( FILTER(LogDistance, LogDate &gt;= $A302 - WEEKDAY($A302, 3), LogDate &lt;= $A302 ) )"),0.0)</f>
        <v>0</v>
      </c>
      <c r="J302" s="25">
        <f>IFERROR(__xludf.DUMMYFUNCTION("SUM( IFERROR( FILTER(LogDistance, LogDate &gt;= $A302 - (Day($A302) - 1), LogDate &lt;= $A302 ), 0) )"),0.0)</f>
        <v>0</v>
      </c>
      <c r="K302" s="25">
        <f>IFERROR(__xludf.DUMMYFUNCTION("SUM( IFERROR( FILTER(LogDistance, LogDate &gt;= DATE(YEAR($A302),1,1), LogDate &lt;= $A302 ), 0) )"),0.0)</f>
        <v>0</v>
      </c>
      <c r="L302" s="26">
        <f>IFERROR(__xludf.DUMMYFUNCTION("SUM( FILTER(LogDistance, LogDate &lt;= $A302 ) )"),0.0)</f>
        <v>0</v>
      </c>
      <c r="M302" s="32"/>
    </row>
    <row r="303">
      <c r="B303" s="17" t="str">
        <f t="shared" si="1"/>
        <v/>
      </c>
      <c r="C303" s="29" t="str">
        <f t="shared" si="7"/>
        <v/>
      </c>
      <c r="D303" s="19" t="str">
        <f t="shared" si="5"/>
        <v/>
      </c>
      <c r="E303" s="20"/>
      <c r="F303" s="21" t="str">
        <f t="shared" si="3"/>
        <v/>
      </c>
      <c r="G303" s="22" t="str">
        <f t="shared" si="4"/>
        <v/>
      </c>
      <c r="H303" s="32"/>
      <c r="I303" s="24">
        <f>IFERROR(__xludf.DUMMYFUNCTION("SUM( FILTER(LogDistance, LogDate &gt;= $A303 - WEEKDAY($A303, 3), LogDate &lt;= $A303 ) )"),0.0)</f>
        <v>0</v>
      </c>
      <c r="J303" s="25">
        <f>IFERROR(__xludf.DUMMYFUNCTION("SUM( IFERROR( FILTER(LogDistance, LogDate &gt;= $A303 - (Day($A303) - 1), LogDate &lt;= $A303 ), 0) )"),0.0)</f>
        <v>0</v>
      </c>
      <c r="K303" s="25">
        <f>IFERROR(__xludf.DUMMYFUNCTION("SUM( IFERROR( FILTER(LogDistance, LogDate &gt;= DATE(YEAR($A303),1,1), LogDate &lt;= $A303 ), 0) )"),0.0)</f>
        <v>0</v>
      </c>
      <c r="L303" s="26">
        <f>IFERROR(__xludf.DUMMYFUNCTION("SUM( FILTER(LogDistance, LogDate &lt;= $A303 ) )"),0.0)</f>
        <v>0</v>
      </c>
      <c r="M303" s="32"/>
    </row>
    <row r="304">
      <c r="B304" s="17" t="str">
        <f t="shared" si="1"/>
        <v/>
      </c>
      <c r="C304" s="29" t="str">
        <f t="shared" si="7"/>
        <v/>
      </c>
      <c r="D304" s="19" t="str">
        <f t="shared" si="5"/>
        <v/>
      </c>
      <c r="E304" s="20"/>
      <c r="F304" s="21" t="str">
        <f t="shared" si="3"/>
        <v/>
      </c>
      <c r="G304" s="22" t="str">
        <f t="shared" si="4"/>
        <v/>
      </c>
      <c r="H304" s="32"/>
      <c r="I304" s="24">
        <f>IFERROR(__xludf.DUMMYFUNCTION("SUM( FILTER(LogDistance, LogDate &gt;= $A304 - WEEKDAY($A304, 3), LogDate &lt;= $A304 ) )"),0.0)</f>
        <v>0</v>
      </c>
      <c r="J304" s="25">
        <f>IFERROR(__xludf.DUMMYFUNCTION("SUM( IFERROR( FILTER(LogDistance, LogDate &gt;= $A304 - (Day($A304) - 1), LogDate &lt;= $A304 ), 0) )"),0.0)</f>
        <v>0</v>
      </c>
      <c r="K304" s="25">
        <f>IFERROR(__xludf.DUMMYFUNCTION("SUM( IFERROR( FILTER(LogDistance, LogDate &gt;= DATE(YEAR($A304),1,1), LogDate &lt;= $A304 ), 0) )"),0.0)</f>
        <v>0</v>
      </c>
      <c r="L304" s="26">
        <f>IFERROR(__xludf.DUMMYFUNCTION("SUM( FILTER(LogDistance, LogDate &lt;= $A304 ) )"),0.0)</f>
        <v>0</v>
      </c>
      <c r="M304" s="32"/>
    </row>
    <row r="305">
      <c r="B305" s="17" t="str">
        <f t="shared" si="1"/>
        <v/>
      </c>
      <c r="C305" s="29" t="str">
        <f t="shared" si="7"/>
        <v/>
      </c>
      <c r="D305" s="19" t="str">
        <f t="shared" si="5"/>
        <v/>
      </c>
      <c r="E305" s="20"/>
      <c r="F305" s="21" t="str">
        <f t="shared" si="3"/>
        <v/>
      </c>
      <c r="G305" s="22" t="str">
        <f t="shared" si="4"/>
        <v/>
      </c>
      <c r="H305" s="32"/>
      <c r="I305" s="24">
        <f>IFERROR(__xludf.DUMMYFUNCTION("SUM( FILTER(LogDistance, LogDate &gt;= $A305 - WEEKDAY($A305, 3), LogDate &lt;= $A305 ) )"),0.0)</f>
        <v>0</v>
      </c>
      <c r="J305" s="25">
        <f>IFERROR(__xludf.DUMMYFUNCTION("SUM( IFERROR( FILTER(LogDistance, LogDate &gt;= $A305 - (Day($A305) - 1), LogDate &lt;= $A305 ), 0) )"),0.0)</f>
        <v>0</v>
      </c>
      <c r="K305" s="25">
        <f>IFERROR(__xludf.DUMMYFUNCTION("SUM( IFERROR( FILTER(LogDistance, LogDate &gt;= DATE(YEAR($A305),1,1), LogDate &lt;= $A305 ), 0) )"),0.0)</f>
        <v>0</v>
      </c>
      <c r="L305" s="26">
        <f>IFERROR(__xludf.DUMMYFUNCTION("SUM( FILTER(LogDistance, LogDate &lt;= $A305 ) )"),0.0)</f>
        <v>0</v>
      </c>
      <c r="M305" s="32"/>
    </row>
    <row r="306">
      <c r="B306" s="17" t="str">
        <f t="shared" si="1"/>
        <v/>
      </c>
      <c r="C306" s="29" t="str">
        <f t="shared" si="7"/>
        <v/>
      </c>
      <c r="D306" s="19" t="str">
        <f t="shared" si="5"/>
        <v/>
      </c>
      <c r="E306" s="20"/>
      <c r="F306" s="21" t="str">
        <f t="shared" si="3"/>
        <v/>
      </c>
      <c r="G306" s="22" t="str">
        <f t="shared" si="4"/>
        <v/>
      </c>
      <c r="H306" s="32"/>
      <c r="I306" s="24">
        <f>IFERROR(__xludf.DUMMYFUNCTION("SUM( FILTER(LogDistance, LogDate &gt;= $A306 - WEEKDAY($A306, 3), LogDate &lt;= $A306 ) )"),0.0)</f>
        <v>0</v>
      </c>
      <c r="J306" s="25">
        <f>IFERROR(__xludf.DUMMYFUNCTION("SUM( IFERROR( FILTER(LogDistance, LogDate &gt;= $A306 - (Day($A306) - 1), LogDate &lt;= $A306 ), 0) )"),0.0)</f>
        <v>0</v>
      </c>
      <c r="K306" s="25">
        <f>IFERROR(__xludf.DUMMYFUNCTION("SUM( IFERROR( FILTER(LogDistance, LogDate &gt;= DATE(YEAR($A306),1,1), LogDate &lt;= $A306 ), 0) )"),0.0)</f>
        <v>0</v>
      </c>
      <c r="L306" s="26">
        <f>IFERROR(__xludf.DUMMYFUNCTION("SUM( FILTER(LogDistance, LogDate &lt;= $A306 ) )"),0.0)</f>
        <v>0</v>
      </c>
      <c r="M306" s="32"/>
    </row>
    <row r="307">
      <c r="B307" s="17" t="str">
        <f t="shared" si="1"/>
        <v/>
      </c>
      <c r="C307" s="29" t="str">
        <f t="shared" si="7"/>
        <v/>
      </c>
      <c r="D307" s="19" t="str">
        <f t="shared" si="5"/>
        <v/>
      </c>
      <c r="E307" s="20"/>
      <c r="F307" s="21" t="str">
        <f t="shared" si="3"/>
        <v/>
      </c>
      <c r="G307" s="22" t="str">
        <f t="shared" si="4"/>
        <v/>
      </c>
      <c r="H307" s="32"/>
      <c r="I307" s="24">
        <f>IFERROR(__xludf.DUMMYFUNCTION("SUM( FILTER(LogDistance, LogDate &gt;= $A307 - WEEKDAY($A307, 3), LogDate &lt;= $A307 ) )"),0.0)</f>
        <v>0</v>
      </c>
      <c r="J307" s="25">
        <f>IFERROR(__xludf.DUMMYFUNCTION("SUM( IFERROR( FILTER(LogDistance, LogDate &gt;= $A307 - (Day($A307) - 1), LogDate &lt;= $A307 ), 0) )"),0.0)</f>
        <v>0</v>
      </c>
      <c r="K307" s="25">
        <f>IFERROR(__xludf.DUMMYFUNCTION("SUM( IFERROR( FILTER(LogDistance, LogDate &gt;= DATE(YEAR($A307),1,1), LogDate &lt;= $A307 ), 0) )"),0.0)</f>
        <v>0</v>
      </c>
      <c r="L307" s="26">
        <f>IFERROR(__xludf.DUMMYFUNCTION("SUM( FILTER(LogDistance, LogDate &lt;= $A307 ) )"),0.0)</f>
        <v>0</v>
      </c>
      <c r="M307" s="32"/>
    </row>
    <row r="308">
      <c r="B308" s="17" t="str">
        <f t="shared" si="1"/>
        <v/>
      </c>
      <c r="C308" s="29" t="str">
        <f t="shared" si="7"/>
        <v/>
      </c>
      <c r="D308" s="19" t="str">
        <f t="shared" si="5"/>
        <v/>
      </c>
      <c r="E308" s="20"/>
      <c r="F308" s="21" t="str">
        <f t="shared" si="3"/>
        <v/>
      </c>
      <c r="G308" s="22" t="str">
        <f t="shared" si="4"/>
        <v/>
      </c>
      <c r="H308" s="32"/>
      <c r="I308" s="24">
        <f>IFERROR(__xludf.DUMMYFUNCTION("SUM( FILTER(LogDistance, LogDate &gt;= $A308 - WEEKDAY($A308, 3), LogDate &lt;= $A308 ) )"),0.0)</f>
        <v>0</v>
      </c>
      <c r="J308" s="25">
        <f>IFERROR(__xludf.DUMMYFUNCTION("SUM( IFERROR( FILTER(LogDistance, LogDate &gt;= $A308 - (Day($A308) - 1), LogDate &lt;= $A308 ), 0) )"),0.0)</f>
        <v>0</v>
      </c>
      <c r="K308" s="25">
        <f>IFERROR(__xludf.DUMMYFUNCTION("SUM( IFERROR( FILTER(LogDistance, LogDate &gt;= DATE(YEAR($A308),1,1), LogDate &lt;= $A308 ), 0) )"),0.0)</f>
        <v>0</v>
      </c>
      <c r="L308" s="26">
        <f>IFERROR(__xludf.DUMMYFUNCTION("SUM( FILTER(LogDistance, LogDate &lt;= $A308 ) )"),0.0)</f>
        <v>0</v>
      </c>
      <c r="M308" s="32"/>
    </row>
    <row r="309">
      <c r="B309" s="17" t="str">
        <f t="shared" si="1"/>
        <v/>
      </c>
      <c r="C309" s="29" t="str">
        <f t="shared" si="7"/>
        <v/>
      </c>
      <c r="D309" s="19" t="str">
        <f t="shared" si="5"/>
        <v/>
      </c>
      <c r="E309" s="20"/>
      <c r="F309" s="21" t="str">
        <f t="shared" si="3"/>
        <v/>
      </c>
      <c r="G309" s="22" t="str">
        <f t="shared" si="4"/>
        <v/>
      </c>
      <c r="H309" s="32"/>
      <c r="I309" s="24">
        <f>IFERROR(__xludf.DUMMYFUNCTION("SUM( FILTER(LogDistance, LogDate &gt;= $A309 - WEEKDAY($A309, 3), LogDate &lt;= $A309 ) )"),0.0)</f>
        <v>0</v>
      </c>
      <c r="J309" s="25">
        <f>IFERROR(__xludf.DUMMYFUNCTION("SUM( IFERROR( FILTER(LogDistance, LogDate &gt;= $A309 - (Day($A309) - 1), LogDate &lt;= $A309 ), 0) )"),0.0)</f>
        <v>0</v>
      </c>
      <c r="K309" s="25">
        <f>IFERROR(__xludf.DUMMYFUNCTION("SUM( IFERROR( FILTER(LogDistance, LogDate &gt;= DATE(YEAR($A309),1,1), LogDate &lt;= $A309 ), 0) )"),0.0)</f>
        <v>0</v>
      </c>
      <c r="L309" s="26">
        <f>IFERROR(__xludf.DUMMYFUNCTION("SUM( FILTER(LogDistance, LogDate &lt;= $A309 ) )"),0.0)</f>
        <v>0</v>
      </c>
      <c r="M309" s="32"/>
    </row>
    <row r="310">
      <c r="B310" s="17" t="str">
        <f t="shared" si="1"/>
        <v/>
      </c>
      <c r="C310" s="29" t="str">
        <f t="shared" si="7"/>
        <v/>
      </c>
      <c r="D310" s="19" t="str">
        <f t="shared" si="5"/>
        <v/>
      </c>
      <c r="E310" s="20"/>
      <c r="F310" s="21" t="str">
        <f t="shared" si="3"/>
        <v/>
      </c>
      <c r="G310" s="22" t="str">
        <f t="shared" si="4"/>
        <v/>
      </c>
      <c r="H310" s="32"/>
      <c r="I310" s="24">
        <f>IFERROR(__xludf.DUMMYFUNCTION("SUM( FILTER(LogDistance, LogDate &gt;= $A310 - WEEKDAY($A310, 3), LogDate &lt;= $A310 ) )"),0.0)</f>
        <v>0</v>
      </c>
      <c r="J310" s="25">
        <f>IFERROR(__xludf.DUMMYFUNCTION("SUM( IFERROR( FILTER(LogDistance, LogDate &gt;= $A310 - (Day($A310) - 1), LogDate &lt;= $A310 ), 0) )"),0.0)</f>
        <v>0</v>
      </c>
      <c r="K310" s="25">
        <f>IFERROR(__xludf.DUMMYFUNCTION("SUM( IFERROR( FILTER(LogDistance, LogDate &gt;= DATE(YEAR($A310),1,1), LogDate &lt;= $A310 ), 0) )"),0.0)</f>
        <v>0</v>
      </c>
      <c r="L310" s="26">
        <f>IFERROR(__xludf.DUMMYFUNCTION("SUM( FILTER(LogDistance, LogDate &lt;= $A310 ) )"),0.0)</f>
        <v>0</v>
      </c>
      <c r="M310" s="32"/>
    </row>
    <row r="311">
      <c r="B311" s="17" t="str">
        <f t="shared" si="1"/>
        <v/>
      </c>
      <c r="C311" s="29" t="str">
        <f t="shared" si="7"/>
        <v/>
      </c>
      <c r="D311" s="19" t="str">
        <f t="shared" si="5"/>
        <v/>
      </c>
      <c r="E311" s="20"/>
      <c r="F311" s="21" t="str">
        <f t="shared" si="3"/>
        <v/>
      </c>
      <c r="G311" s="22" t="str">
        <f t="shared" si="4"/>
        <v/>
      </c>
      <c r="H311" s="32"/>
      <c r="I311" s="24">
        <f>IFERROR(__xludf.DUMMYFUNCTION("SUM( FILTER(LogDistance, LogDate &gt;= $A311 - WEEKDAY($A311, 3), LogDate &lt;= $A311 ) )"),0.0)</f>
        <v>0</v>
      </c>
      <c r="J311" s="25">
        <f>IFERROR(__xludf.DUMMYFUNCTION("SUM( IFERROR( FILTER(LogDistance, LogDate &gt;= $A311 - (Day($A311) - 1), LogDate &lt;= $A311 ), 0) )"),0.0)</f>
        <v>0</v>
      </c>
      <c r="K311" s="25">
        <f>IFERROR(__xludf.DUMMYFUNCTION("SUM( IFERROR( FILTER(LogDistance, LogDate &gt;= DATE(YEAR($A311),1,1), LogDate &lt;= $A311 ), 0) )"),0.0)</f>
        <v>0</v>
      </c>
      <c r="L311" s="26">
        <f>IFERROR(__xludf.DUMMYFUNCTION("SUM( FILTER(LogDistance, LogDate &lt;= $A311 ) )"),0.0)</f>
        <v>0</v>
      </c>
      <c r="M311" s="32"/>
    </row>
    <row r="312">
      <c r="B312" s="17" t="str">
        <f t="shared" si="1"/>
        <v/>
      </c>
      <c r="C312" s="29" t="str">
        <f t="shared" si="7"/>
        <v/>
      </c>
      <c r="D312" s="19" t="str">
        <f t="shared" si="5"/>
        <v/>
      </c>
      <c r="E312" s="20"/>
      <c r="F312" s="21" t="str">
        <f t="shared" si="3"/>
        <v/>
      </c>
      <c r="G312" s="22" t="str">
        <f t="shared" si="4"/>
        <v/>
      </c>
      <c r="H312" s="32"/>
      <c r="I312" s="24">
        <f>IFERROR(__xludf.DUMMYFUNCTION("SUM( FILTER(LogDistance, LogDate &gt;= $A312 - WEEKDAY($A312, 3), LogDate &lt;= $A312 ) )"),0.0)</f>
        <v>0</v>
      </c>
      <c r="J312" s="25">
        <f>IFERROR(__xludf.DUMMYFUNCTION("SUM( IFERROR( FILTER(LogDistance, LogDate &gt;= $A312 - (Day($A312) - 1), LogDate &lt;= $A312 ), 0) )"),0.0)</f>
        <v>0</v>
      </c>
      <c r="K312" s="25">
        <f>IFERROR(__xludf.DUMMYFUNCTION("SUM( IFERROR( FILTER(LogDistance, LogDate &gt;= DATE(YEAR($A312),1,1), LogDate &lt;= $A312 ), 0) )"),0.0)</f>
        <v>0</v>
      </c>
      <c r="L312" s="26">
        <f>IFERROR(__xludf.DUMMYFUNCTION("SUM( FILTER(LogDistance, LogDate &lt;= $A312 ) )"),0.0)</f>
        <v>0</v>
      </c>
      <c r="M312" s="32"/>
    </row>
    <row r="313">
      <c r="B313" s="17" t="str">
        <f t="shared" si="1"/>
        <v/>
      </c>
      <c r="C313" s="29" t="str">
        <f t="shared" si="7"/>
        <v/>
      </c>
      <c r="D313" s="19" t="str">
        <f t="shared" si="5"/>
        <v/>
      </c>
      <c r="E313" s="20"/>
      <c r="F313" s="21" t="str">
        <f t="shared" si="3"/>
        <v/>
      </c>
      <c r="G313" s="22" t="str">
        <f t="shared" si="4"/>
        <v/>
      </c>
      <c r="H313" s="32"/>
      <c r="I313" s="24">
        <f>IFERROR(__xludf.DUMMYFUNCTION("SUM( FILTER(LogDistance, LogDate &gt;= $A313 - WEEKDAY($A313, 3), LogDate &lt;= $A313 ) )"),0.0)</f>
        <v>0</v>
      </c>
      <c r="J313" s="25">
        <f>IFERROR(__xludf.DUMMYFUNCTION("SUM( IFERROR( FILTER(LogDistance, LogDate &gt;= $A313 - (Day($A313) - 1), LogDate &lt;= $A313 ), 0) )"),0.0)</f>
        <v>0</v>
      </c>
      <c r="K313" s="25">
        <f>IFERROR(__xludf.DUMMYFUNCTION("SUM( IFERROR( FILTER(LogDistance, LogDate &gt;= DATE(YEAR($A313),1,1), LogDate &lt;= $A313 ), 0) )"),0.0)</f>
        <v>0</v>
      </c>
      <c r="L313" s="26">
        <f>IFERROR(__xludf.DUMMYFUNCTION("SUM( FILTER(LogDistance, LogDate &lt;= $A313 ) )"),0.0)</f>
        <v>0</v>
      </c>
      <c r="M313" s="32"/>
    </row>
    <row r="314">
      <c r="B314" s="17" t="str">
        <f t="shared" si="1"/>
        <v/>
      </c>
      <c r="C314" s="29" t="str">
        <f t="shared" si="7"/>
        <v/>
      </c>
      <c r="D314" s="19" t="str">
        <f t="shared" si="5"/>
        <v/>
      </c>
      <c r="E314" s="20"/>
      <c r="F314" s="21" t="str">
        <f t="shared" si="3"/>
        <v/>
      </c>
      <c r="G314" s="22" t="str">
        <f t="shared" si="4"/>
        <v/>
      </c>
      <c r="H314" s="32"/>
      <c r="I314" s="24">
        <f>IFERROR(__xludf.DUMMYFUNCTION("SUM( FILTER(LogDistance, LogDate &gt;= $A314 - WEEKDAY($A314, 3), LogDate &lt;= $A314 ) )"),0.0)</f>
        <v>0</v>
      </c>
      <c r="J314" s="25">
        <f>IFERROR(__xludf.DUMMYFUNCTION("SUM( IFERROR( FILTER(LogDistance, LogDate &gt;= $A314 - (Day($A314) - 1), LogDate &lt;= $A314 ), 0) )"),0.0)</f>
        <v>0</v>
      </c>
      <c r="K314" s="25">
        <f>IFERROR(__xludf.DUMMYFUNCTION("SUM( IFERROR( FILTER(LogDistance, LogDate &gt;= DATE(YEAR($A314),1,1), LogDate &lt;= $A314 ), 0) )"),0.0)</f>
        <v>0</v>
      </c>
      <c r="L314" s="26">
        <f>IFERROR(__xludf.DUMMYFUNCTION("SUM( FILTER(LogDistance, LogDate &lt;= $A314 ) )"),0.0)</f>
        <v>0</v>
      </c>
      <c r="M314" s="32"/>
    </row>
    <row r="315">
      <c r="B315" s="17" t="str">
        <f t="shared" si="1"/>
        <v/>
      </c>
      <c r="C315" s="29" t="str">
        <f t="shared" si="7"/>
        <v/>
      </c>
      <c r="D315" s="19" t="str">
        <f t="shared" si="5"/>
        <v/>
      </c>
      <c r="E315" s="20"/>
      <c r="F315" s="21" t="str">
        <f t="shared" si="3"/>
        <v/>
      </c>
      <c r="G315" s="22" t="str">
        <f t="shared" si="4"/>
        <v/>
      </c>
      <c r="H315" s="32"/>
      <c r="I315" s="24">
        <f>IFERROR(__xludf.DUMMYFUNCTION("SUM( FILTER(LogDistance, LogDate &gt;= $A315 - WEEKDAY($A315, 3), LogDate &lt;= $A315 ) )"),0.0)</f>
        <v>0</v>
      </c>
      <c r="J315" s="25">
        <f>IFERROR(__xludf.DUMMYFUNCTION("SUM( IFERROR( FILTER(LogDistance, LogDate &gt;= $A315 - (Day($A315) - 1), LogDate &lt;= $A315 ), 0) )"),0.0)</f>
        <v>0</v>
      </c>
      <c r="K315" s="25">
        <f>IFERROR(__xludf.DUMMYFUNCTION("SUM( IFERROR( FILTER(LogDistance, LogDate &gt;= DATE(YEAR($A315),1,1), LogDate &lt;= $A315 ), 0) )"),0.0)</f>
        <v>0</v>
      </c>
      <c r="L315" s="26">
        <f>IFERROR(__xludf.DUMMYFUNCTION("SUM( FILTER(LogDistance, LogDate &lt;= $A315 ) )"),0.0)</f>
        <v>0</v>
      </c>
      <c r="M315" s="32"/>
    </row>
    <row r="316">
      <c r="B316" s="17" t="str">
        <f t="shared" si="1"/>
        <v/>
      </c>
      <c r="C316" s="29" t="str">
        <f t="shared" si="7"/>
        <v/>
      </c>
      <c r="D316" s="19" t="str">
        <f t="shared" si="5"/>
        <v/>
      </c>
      <c r="E316" s="20"/>
      <c r="F316" s="21" t="str">
        <f t="shared" si="3"/>
        <v/>
      </c>
      <c r="G316" s="22" t="str">
        <f t="shared" si="4"/>
        <v/>
      </c>
      <c r="H316" s="32"/>
      <c r="I316" s="24">
        <f>IFERROR(__xludf.DUMMYFUNCTION("SUM( FILTER(LogDistance, LogDate &gt;= $A316 - WEEKDAY($A316, 3), LogDate &lt;= $A316 ) )"),0.0)</f>
        <v>0</v>
      </c>
      <c r="J316" s="25">
        <f>IFERROR(__xludf.DUMMYFUNCTION("SUM( IFERROR( FILTER(LogDistance, LogDate &gt;= $A316 - (Day($A316) - 1), LogDate &lt;= $A316 ), 0) )"),0.0)</f>
        <v>0</v>
      </c>
      <c r="K316" s="25">
        <f>IFERROR(__xludf.DUMMYFUNCTION("SUM( IFERROR( FILTER(LogDistance, LogDate &gt;= DATE(YEAR($A316),1,1), LogDate &lt;= $A316 ), 0) )"),0.0)</f>
        <v>0</v>
      </c>
      <c r="L316" s="26">
        <f>IFERROR(__xludf.DUMMYFUNCTION("SUM( FILTER(LogDistance, LogDate &lt;= $A316 ) )"),0.0)</f>
        <v>0</v>
      </c>
      <c r="M316" s="32"/>
    </row>
    <row r="317">
      <c r="B317" s="17" t="str">
        <f t="shared" si="1"/>
        <v/>
      </c>
      <c r="C317" s="29" t="str">
        <f t="shared" si="7"/>
        <v/>
      </c>
      <c r="D317" s="19" t="str">
        <f t="shared" si="5"/>
        <v/>
      </c>
      <c r="E317" s="20"/>
      <c r="F317" s="21" t="str">
        <f t="shared" si="3"/>
        <v/>
      </c>
      <c r="G317" s="22" t="str">
        <f t="shared" si="4"/>
        <v/>
      </c>
      <c r="H317" s="32"/>
      <c r="I317" s="24">
        <f>IFERROR(__xludf.DUMMYFUNCTION("SUM( FILTER(LogDistance, LogDate &gt;= $A317 - WEEKDAY($A317, 3), LogDate &lt;= $A317 ) )"),0.0)</f>
        <v>0</v>
      </c>
      <c r="J317" s="25">
        <f>IFERROR(__xludf.DUMMYFUNCTION("SUM( IFERROR( FILTER(LogDistance, LogDate &gt;= $A317 - (Day($A317) - 1), LogDate &lt;= $A317 ), 0) )"),0.0)</f>
        <v>0</v>
      </c>
      <c r="K317" s="25">
        <f>IFERROR(__xludf.DUMMYFUNCTION("SUM( IFERROR( FILTER(LogDistance, LogDate &gt;= DATE(YEAR($A317),1,1), LogDate &lt;= $A317 ), 0) )"),0.0)</f>
        <v>0</v>
      </c>
      <c r="L317" s="26">
        <f>IFERROR(__xludf.DUMMYFUNCTION("SUM( FILTER(LogDistance, LogDate &lt;= $A317 ) )"),0.0)</f>
        <v>0</v>
      </c>
      <c r="M317" s="32"/>
    </row>
    <row r="318">
      <c r="B318" s="17" t="str">
        <f t="shared" si="1"/>
        <v/>
      </c>
      <c r="C318" s="29" t="str">
        <f t="shared" si="7"/>
        <v/>
      </c>
      <c r="D318" s="19" t="str">
        <f t="shared" si="5"/>
        <v/>
      </c>
      <c r="E318" s="20"/>
      <c r="F318" s="21" t="str">
        <f t="shared" si="3"/>
        <v/>
      </c>
      <c r="G318" s="22" t="str">
        <f t="shared" si="4"/>
        <v/>
      </c>
      <c r="H318" s="32"/>
      <c r="I318" s="24">
        <f>IFERROR(__xludf.DUMMYFUNCTION("SUM( FILTER(LogDistance, LogDate &gt;= $A318 - WEEKDAY($A318, 3), LogDate &lt;= $A318 ) )"),0.0)</f>
        <v>0</v>
      </c>
      <c r="J318" s="25">
        <f>IFERROR(__xludf.DUMMYFUNCTION("SUM( IFERROR( FILTER(LogDistance, LogDate &gt;= $A318 - (Day($A318) - 1), LogDate &lt;= $A318 ), 0) )"),0.0)</f>
        <v>0</v>
      </c>
      <c r="K318" s="25">
        <f>IFERROR(__xludf.DUMMYFUNCTION("SUM( IFERROR( FILTER(LogDistance, LogDate &gt;= DATE(YEAR($A318),1,1), LogDate &lt;= $A318 ), 0) )"),0.0)</f>
        <v>0</v>
      </c>
      <c r="L318" s="26">
        <f>IFERROR(__xludf.DUMMYFUNCTION("SUM( FILTER(LogDistance, LogDate &lt;= $A318 ) )"),0.0)</f>
        <v>0</v>
      </c>
      <c r="M318" s="32"/>
    </row>
    <row r="319">
      <c r="B319" s="17" t="str">
        <f t="shared" si="1"/>
        <v/>
      </c>
      <c r="C319" s="29" t="str">
        <f t="shared" si="7"/>
        <v/>
      </c>
      <c r="D319" s="19" t="str">
        <f t="shared" si="5"/>
        <v/>
      </c>
      <c r="E319" s="20"/>
      <c r="F319" s="21" t="str">
        <f t="shared" si="3"/>
        <v/>
      </c>
      <c r="G319" s="22" t="str">
        <f t="shared" si="4"/>
        <v/>
      </c>
      <c r="H319" s="32"/>
      <c r="I319" s="24">
        <f>IFERROR(__xludf.DUMMYFUNCTION("SUM( FILTER(LogDistance, LogDate &gt;= $A319 - WEEKDAY($A319, 3), LogDate &lt;= $A319 ) )"),0.0)</f>
        <v>0</v>
      </c>
      <c r="J319" s="25">
        <f>IFERROR(__xludf.DUMMYFUNCTION("SUM( IFERROR( FILTER(LogDistance, LogDate &gt;= $A319 - (Day($A319) - 1), LogDate &lt;= $A319 ), 0) )"),0.0)</f>
        <v>0</v>
      </c>
      <c r="K319" s="25">
        <f>IFERROR(__xludf.DUMMYFUNCTION("SUM( IFERROR( FILTER(LogDistance, LogDate &gt;= DATE(YEAR($A319),1,1), LogDate &lt;= $A319 ), 0) )"),0.0)</f>
        <v>0</v>
      </c>
      <c r="L319" s="26">
        <f>IFERROR(__xludf.DUMMYFUNCTION("SUM( FILTER(LogDistance, LogDate &lt;= $A319 ) )"),0.0)</f>
        <v>0</v>
      </c>
      <c r="M319" s="32"/>
    </row>
    <row r="320">
      <c r="B320" s="17" t="str">
        <f t="shared" si="1"/>
        <v/>
      </c>
      <c r="C320" s="29" t="str">
        <f t="shared" si="7"/>
        <v/>
      </c>
      <c r="D320" s="19" t="str">
        <f t="shared" si="5"/>
        <v/>
      </c>
      <c r="E320" s="20"/>
      <c r="F320" s="21" t="str">
        <f t="shared" si="3"/>
        <v/>
      </c>
      <c r="G320" s="22" t="str">
        <f t="shared" si="4"/>
        <v/>
      </c>
      <c r="H320" s="32"/>
      <c r="I320" s="24">
        <f>IFERROR(__xludf.DUMMYFUNCTION("SUM( FILTER(LogDistance, LogDate &gt;= $A320 - WEEKDAY($A320, 3), LogDate &lt;= $A320 ) )"),0.0)</f>
        <v>0</v>
      </c>
      <c r="J320" s="25">
        <f>IFERROR(__xludf.DUMMYFUNCTION("SUM( IFERROR( FILTER(LogDistance, LogDate &gt;= $A320 - (Day($A320) - 1), LogDate &lt;= $A320 ), 0) )"),0.0)</f>
        <v>0</v>
      </c>
      <c r="K320" s="25">
        <f>IFERROR(__xludf.DUMMYFUNCTION("SUM( IFERROR( FILTER(LogDistance, LogDate &gt;= DATE(YEAR($A320),1,1), LogDate &lt;= $A320 ), 0) )"),0.0)</f>
        <v>0</v>
      </c>
      <c r="L320" s="26">
        <f>IFERROR(__xludf.DUMMYFUNCTION("SUM( FILTER(LogDistance, LogDate &lt;= $A320 ) )"),0.0)</f>
        <v>0</v>
      </c>
      <c r="M320" s="32"/>
    </row>
    <row r="321">
      <c r="B321" s="17" t="str">
        <f t="shared" si="1"/>
        <v/>
      </c>
      <c r="C321" s="29" t="str">
        <f t="shared" si="7"/>
        <v/>
      </c>
      <c r="D321" s="19" t="str">
        <f t="shared" si="5"/>
        <v/>
      </c>
      <c r="E321" s="20"/>
      <c r="F321" s="21" t="str">
        <f t="shared" si="3"/>
        <v/>
      </c>
      <c r="G321" s="22" t="str">
        <f t="shared" si="4"/>
        <v/>
      </c>
      <c r="H321" s="32"/>
      <c r="I321" s="24">
        <f>IFERROR(__xludf.DUMMYFUNCTION("SUM( FILTER(LogDistance, LogDate &gt;= $A321 - WEEKDAY($A321, 3), LogDate &lt;= $A321 ) )"),0.0)</f>
        <v>0</v>
      </c>
      <c r="J321" s="25">
        <f>IFERROR(__xludf.DUMMYFUNCTION("SUM( IFERROR( FILTER(LogDistance, LogDate &gt;= $A321 - (Day($A321) - 1), LogDate &lt;= $A321 ), 0) )"),0.0)</f>
        <v>0</v>
      </c>
      <c r="K321" s="25">
        <f>IFERROR(__xludf.DUMMYFUNCTION("SUM( IFERROR( FILTER(LogDistance, LogDate &gt;= DATE(YEAR($A321),1,1), LogDate &lt;= $A321 ), 0) )"),0.0)</f>
        <v>0</v>
      </c>
      <c r="L321" s="26">
        <f>IFERROR(__xludf.DUMMYFUNCTION("SUM( FILTER(LogDistance, LogDate &lt;= $A321 ) )"),0.0)</f>
        <v>0</v>
      </c>
      <c r="M321" s="32"/>
    </row>
    <row r="322">
      <c r="B322" s="17" t="str">
        <f t="shared" si="1"/>
        <v/>
      </c>
      <c r="C322" s="29" t="str">
        <f t="shared" si="7"/>
        <v/>
      </c>
      <c r="D322" s="19" t="str">
        <f t="shared" si="5"/>
        <v/>
      </c>
      <c r="E322" s="20"/>
      <c r="F322" s="21" t="str">
        <f t="shared" si="3"/>
        <v/>
      </c>
      <c r="G322" s="22" t="str">
        <f t="shared" si="4"/>
        <v/>
      </c>
      <c r="H322" s="32"/>
      <c r="I322" s="24">
        <f>IFERROR(__xludf.DUMMYFUNCTION("SUM( FILTER(LogDistance, LogDate &gt;= $A322 - WEEKDAY($A322, 3), LogDate &lt;= $A322 ) )"),0.0)</f>
        <v>0</v>
      </c>
      <c r="J322" s="25">
        <f>IFERROR(__xludf.DUMMYFUNCTION("SUM( IFERROR( FILTER(LogDistance, LogDate &gt;= $A322 - (Day($A322) - 1), LogDate &lt;= $A322 ), 0) )"),0.0)</f>
        <v>0</v>
      </c>
      <c r="K322" s="25">
        <f>IFERROR(__xludf.DUMMYFUNCTION("SUM( IFERROR( FILTER(LogDistance, LogDate &gt;= DATE(YEAR($A322),1,1), LogDate &lt;= $A322 ), 0) )"),0.0)</f>
        <v>0</v>
      </c>
      <c r="L322" s="26">
        <f>IFERROR(__xludf.DUMMYFUNCTION("SUM( FILTER(LogDistance, LogDate &lt;= $A322 ) )"),0.0)</f>
        <v>0</v>
      </c>
      <c r="M322" s="32"/>
    </row>
    <row r="323">
      <c r="B323" s="17" t="str">
        <f t="shared" si="1"/>
        <v/>
      </c>
      <c r="C323" s="29" t="str">
        <f t="shared" si="7"/>
        <v/>
      </c>
      <c r="D323" s="19" t="str">
        <f t="shared" si="5"/>
        <v/>
      </c>
      <c r="E323" s="20"/>
      <c r="F323" s="21" t="str">
        <f t="shared" si="3"/>
        <v/>
      </c>
      <c r="G323" s="22" t="str">
        <f t="shared" si="4"/>
        <v/>
      </c>
      <c r="H323" s="32"/>
      <c r="I323" s="24">
        <f>IFERROR(__xludf.DUMMYFUNCTION("SUM( FILTER(LogDistance, LogDate &gt;= $A323 - WEEKDAY($A323, 3), LogDate &lt;= $A323 ) )"),0.0)</f>
        <v>0</v>
      </c>
      <c r="J323" s="25">
        <f>IFERROR(__xludf.DUMMYFUNCTION("SUM( IFERROR( FILTER(LogDistance, LogDate &gt;= $A323 - (Day($A323) - 1), LogDate &lt;= $A323 ), 0) )"),0.0)</f>
        <v>0</v>
      </c>
      <c r="K323" s="25">
        <f>IFERROR(__xludf.DUMMYFUNCTION("SUM( IFERROR( FILTER(LogDistance, LogDate &gt;= DATE(YEAR($A323),1,1), LogDate &lt;= $A323 ), 0) )"),0.0)</f>
        <v>0</v>
      </c>
      <c r="L323" s="26">
        <f>IFERROR(__xludf.DUMMYFUNCTION("SUM( FILTER(LogDistance, LogDate &lt;= $A323 ) )"),0.0)</f>
        <v>0</v>
      </c>
      <c r="M323" s="32"/>
    </row>
    <row r="324">
      <c r="B324" s="17" t="str">
        <f t="shared" si="1"/>
        <v/>
      </c>
      <c r="C324" s="29" t="str">
        <f t="shared" si="7"/>
        <v/>
      </c>
      <c r="D324" s="19" t="str">
        <f t="shared" si="5"/>
        <v/>
      </c>
      <c r="E324" s="20"/>
      <c r="F324" s="21" t="str">
        <f t="shared" si="3"/>
        <v/>
      </c>
      <c r="G324" s="22" t="str">
        <f t="shared" si="4"/>
        <v/>
      </c>
      <c r="H324" s="32"/>
      <c r="I324" s="24">
        <f>IFERROR(__xludf.DUMMYFUNCTION("SUM( FILTER(LogDistance, LogDate &gt;= $A324 - WEEKDAY($A324, 3), LogDate &lt;= $A324 ) )"),0.0)</f>
        <v>0</v>
      </c>
      <c r="J324" s="25">
        <f>IFERROR(__xludf.DUMMYFUNCTION("SUM( IFERROR( FILTER(LogDistance, LogDate &gt;= $A324 - (Day($A324) - 1), LogDate &lt;= $A324 ), 0) )"),0.0)</f>
        <v>0</v>
      </c>
      <c r="K324" s="25">
        <f>IFERROR(__xludf.DUMMYFUNCTION("SUM( IFERROR( FILTER(LogDistance, LogDate &gt;= DATE(YEAR($A324),1,1), LogDate &lt;= $A324 ), 0) )"),0.0)</f>
        <v>0</v>
      </c>
      <c r="L324" s="26">
        <f>IFERROR(__xludf.DUMMYFUNCTION("SUM( FILTER(LogDistance, LogDate &lt;= $A324 ) )"),0.0)</f>
        <v>0</v>
      </c>
      <c r="M324" s="32"/>
    </row>
    <row r="325">
      <c r="B325" s="17" t="str">
        <f t="shared" si="1"/>
        <v/>
      </c>
      <c r="C325" s="29" t="str">
        <f t="shared" si="7"/>
        <v/>
      </c>
      <c r="D325" s="19" t="str">
        <f t="shared" si="5"/>
        <v/>
      </c>
      <c r="E325" s="20"/>
      <c r="F325" s="21" t="str">
        <f t="shared" si="3"/>
        <v/>
      </c>
      <c r="G325" s="22" t="str">
        <f t="shared" si="4"/>
        <v/>
      </c>
      <c r="H325" s="32"/>
      <c r="I325" s="24">
        <f>IFERROR(__xludf.DUMMYFUNCTION("SUM( FILTER(LogDistance, LogDate &gt;= $A325 - WEEKDAY($A325, 3), LogDate &lt;= $A325 ) )"),0.0)</f>
        <v>0</v>
      </c>
      <c r="J325" s="25">
        <f>IFERROR(__xludf.DUMMYFUNCTION("SUM( IFERROR( FILTER(LogDistance, LogDate &gt;= $A325 - (Day($A325) - 1), LogDate &lt;= $A325 ), 0) )"),0.0)</f>
        <v>0</v>
      </c>
      <c r="K325" s="25">
        <f>IFERROR(__xludf.DUMMYFUNCTION("SUM( IFERROR( FILTER(LogDistance, LogDate &gt;= DATE(YEAR($A325),1,1), LogDate &lt;= $A325 ), 0) )"),0.0)</f>
        <v>0</v>
      </c>
      <c r="L325" s="26">
        <f>IFERROR(__xludf.DUMMYFUNCTION("SUM( FILTER(LogDistance, LogDate &lt;= $A325 ) )"),0.0)</f>
        <v>0</v>
      </c>
      <c r="M325" s="32"/>
    </row>
    <row r="326">
      <c r="B326" s="17" t="str">
        <f t="shared" si="1"/>
        <v/>
      </c>
      <c r="C326" s="29" t="str">
        <f t="shared" si="7"/>
        <v/>
      </c>
      <c r="D326" s="19" t="str">
        <f t="shared" si="5"/>
        <v/>
      </c>
      <c r="E326" s="20"/>
      <c r="F326" s="21" t="str">
        <f t="shared" si="3"/>
        <v/>
      </c>
      <c r="G326" s="22" t="str">
        <f t="shared" si="4"/>
        <v/>
      </c>
      <c r="H326" s="32"/>
      <c r="I326" s="24">
        <f>IFERROR(__xludf.DUMMYFUNCTION("SUM( FILTER(LogDistance, LogDate &gt;= $A326 - WEEKDAY($A326, 3), LogDate &lt;= $A326 ) )"),0.0)</f>
        <v>0</v>
      </c>
      <c r="J326" s="25">
        <f>IFERROR(__xludf.DUMMYFUNCTION("SUM( IFERROR( FILTER(LogDistance, LogDate &gt;= $A326 - (Day($A326) - 1), LogDate &lt;= $A326 ), 0) )"),0.0)</f>
        <v>0</v>
      </c>
      <c r="K326" s="25">
        <f>IFERROR(__xludf.DUMMYFUNCTION("SUM( IFERROR( FILTER(LogDistance, LogDate &gt;= DATE(YEAR($A326),1,1), LogDate &lt;= $A326 ), 0) )"),0.0)</f>
        <v>0</v>
      </c>
      <c r="L326" s="26">
        <f>IFERROR(__xludf.DUMMYFUNCTION("SUM( FILTER(LogDistance, LogDate &lt;= $A326 ) )"),0.0)</f>
        <v>0</v>
      </c>
      <c r="M326" s="32"/>
    </row>
    <row r="327">
      <c r="B327" s="17" t="str">
        <f t="shared" si="1"/>
        <v/>
      </c>
      <c r="C327" s="29" t="str">
        <f t="shared" si="7"/>
        <v/>
      </c>
      <c r="D327" s="19" t="str">
        <f t="shared" si="5"/>
        <v/>
      </c>
      <c r="E327" s="20"/>
      <c r="F327" s="21" t="str">
        <f t="shared" si="3"/>
        <v/>
      </c>
      <c r="G327" s="22" t="str">
        <f t="shared" si="4"/>
        <v/>
      </c>
      <c r="H327" s="32"/>
      <c r="I327" s="24">
        <f>IFERROR(__xludf.DUMMYFUNCTION("SUM( FILTER(LogDistance, LogDate &gt;= $A327 - WEEKDAY($A327, 3), LogDate &lt;= $A327 ) )"),0.0)</f>
        <v>0</v>
      </c>
      <c r="J327" s="25">
        <f>IFERROR(__xludf.DUMMYFUNCTION("SUM( IFERROR( FILTER(LogDistance, LogDate &gt;= $A327 - (Day($A327) - 1), LogDate &lt;= $A327 ), 0) )"),0.0)</f>
        <v>0</v>
      </c>
      <c r="K327" s="25">
        <f>IFERROR(__xludf.DUMMYFUNCTION("SUM( IFERROR( FILTER(LogDistance, LogDate &gt;= DATE(YEAR($A327),1,1), LogDate &lt;= $A327 ), 0) )"),0.0)</f>
        <v>0</v>
      </c>
      <c r="L327" s="26">
        <f>IFERROR(__xludf.DUMMYFUNCTION("SUM( FILTER(LogDistance, LogDate &lt;= $A327 ) )"),0.0)</f>
        <v>0</v>
      </c>
      <c r="M327" s="32"/>
    </row>
    <row r="328">
      <c r="B328" s="17" t="str">
        <f t="shared" si="1"/>
        <v/>
      </c>
      <c r="C328" s="29" t="str">
        <f t="shared" si="7"/>
        <v/>
      </c>
      <c r="D328" s="19" t="str">
        <f t="shared" si="5"/>
        <v/>
      </c>
      <c r="E328" s="20"/>
      <c r="F328" s="21" t="str">
        <f t="shared" si="3"/>
        <v/>
      </c>
      <c r="G328" s="22" t="str">
        <f t="shared" si="4"/>
        <v/>
      </c>
      <c r="H328" s="32"/>
      <c r="I328" s="24">
        <f>IFERROR(__xludf.DUMMYFUNCTION("SUM( FILTER(LogDistance, LogDate &gt;= $A328 - WEEKDAY($A328, 3), LogDate &lt;= $A328 ) )"),0.0)</f>
        <v>0</v>
      </c>
      <c r="J328" s="25">
        <f>IFERROR(__xludf.DUMMYFUNCTION("SUM( IFERROR( FILTER(LogDistance, LogDate &gt;= $A328 - (Day($A328) - 1), LogDate &lt;= $A328 ), 0) )"),0.0)</f>
        <v>0</v>
      </c>
      <c r="K328" s="25">
        <f>IFERROR(__xludf.DUMMYFUNCTION("SUM( IFERROR( FILTER(LogDistance, LogDate &gt;= DATE(YEAR($A328),1,1), LogDate &lt;= $A328 ), 0) )"),0.0)</f>
        <v>0</v>
      </c>
      <c r="L328" s="26">
        <f>IFERROR(__xludf.DUMMYFUNCTION("SUM( FILTER(LogDistance, LogDate &lt;= $A328 ) )"),0.0)</f>
        <v>0</v>
      </c>
      <c r="M328" s="32"/>
    </row>
    <row r="329">
      <c r="B329" s="17" t="str">
        <f t="shared" si="1"/>
        <v/>
      </c>
      <c r="C329" s="29" t="str">
        <f t="shared" si="7"/>
        <v/>
      </c>
      <c r="D329" s="19" t="str">
        <f t="shared" si="5"/>
        <v/>
      </c>
      <c r="E329" s="20"/>
      <c r="F329" s="21" t="str">
        <f t="shared" si="3"/>
        <v/>
      </c>
      <c r="G329" s="22" t="str">
        <f t="shared" si="4"/>
        <v/>
      </c>
      <c r="H329" s="32"/>
      <c r="I329" s="24">
        <f>IFERROR(__xludf.DUMMYFUNCTION("SUM( FILTER(LogDistance, LogDate &gt;= $A329 - WEEKDAY($A329, 3), LogDate &lt;= $A329 ) )"),0.0)</f>
        <v>0</v>
      </c>
      <c r="J329" s="25">
        <f>IFERROR(__xludf.DUMMYFUNCTION("SUM( IFERROR( FILTER(LogDistance, LogDate &gt;= $A329 - (Day($A329) - 1), LogDate &lt;= $A329 ), 0) )"),0.0)</f>
        <v>0</v>
      </c>
      <c r="K329" s="25">
        <f>IFERROR(__xludf.DUMMYFUNCTION("SUM( IFERROR( FILTER(LogDistance, LogDate &gt;= DATE(YEAR($A329),1,1), LogDate &lt;= $A329 ), 0) )"),0.0)</f>
        <v>0</v>
      </c>
      <c r="L329" s="26">
        <f>IFERROR(__xludf.DUMMYFUNCTION("SUM( FILTER(LogDistance, LogDate &lt;= $A329 ) )"),0.0)</f>
        <v>0</v>
      </c>
      <c r="M329" s="32"/>
    </row>
    <row r="330">
      <c r="B330" s="17" t="str">
        <f t="shared" si="1"/>
        <v/>
      </c>
      <c r="C330" s="29" t="str">
        <f t="shared" si="7"/>
        <v/>
      </c>
      <c r="D330" s="19" t="str">
        <f t="shared" si="5"/>
        <v/>
      </c>
      <c r="E330" s="20"/>
      <c r="F330" s="21" t="str">
        <f t="shared" si="3"/>
        <v/>
      </c>
      <c r="G330" s="22" t="str">
        <f t="shared" si="4"/>
        <v/>
      </c>
      <c r="H330" s="32"/>
      <c r="I330" s="24">
        <f>IFERROR(__xludf.DUMMYFUNCTION("SUM( FILTER(LogDistance, LogDate &gt;= $A330 - WEEKDAY($A330, 3), LogDate &lt;= $A330 ) )"),0.0)</f>
        <v>0</v>
      </c>
      <c r="J330" s="25">
        <f>IFERROR(__xludf.DUMMYFUNCTION("SUM( IFERROR( FILTER(LogDistance, LogDate &gt;= $A330 - (Day($A330) - 1), LogDate &lt;= $A330 ), 0) )"),0.0)</f>
        <v>0</v>
      </c>
      <c r="K330" s="25">
        <f>IFERROR(__xludf.DUMMYFUNCTION("SUM( IFERROR( FILTER(LogDistance, LogDate &gt;= DATE(YEAR($A330),1,1), LogDate &lt;= $A330 ), 0) )"),0.0)</f>
        <v>0</v>
      </c>
      <c r="L330" s="26">
        <f>IFERROR(__xludf.DUMMYFUNCTION("SUM( FILTER(LogDistance, LogDate &lt;= $A330 ) )"),0.0)</f>
        <v>0</v>
      </c>
      <c r="M330" s="32"/>
    </row>
    <row r="331">
      <c r="B331" s="17" t="str">
        <f t="shared" si="1"/>
        <v/>
      </c>
      <c r="C331" s="29" t="str">
        <f t="shared" si="7"/>
        <v/>
      </c>
      <c r="D331" s="19" t="str">
        <f t="shared" si="5"/>
        <v/>
      </c>
      <c r="E331" s="20"/>
      <c r="F331" s="21" t="str">
        <f t="shared" si="3"/>
        <v/>
      </c>
      <c r="G331" s="22" t="str">
        <f t="shared" si="4"/>
        <v/>
      </c>
      <c r="H331" s="32"/>
      <c r="I331" s="24">
        <f>IFERROR(__xludf.DUMMYFUNCTION("SUM( FILTER(LogDistance, LogDate &gt;= $A331 - WEEKDAY($A331, 3), LogDate &lt;= $A331 ) )"),0.0)</f>
        <v>0</v>
      </c>
      <c r="J331" s="25">
        <f>IFERROR(__xludf.DUMMYFUNCTION("SUM( IFERROR( FILTER(LogDistance, LogDate &gt;= $A331 - (Day($A331) - 1), LogDate &lt;= $A331 ), 0) )"),0.0)</f>
        <v>0</v>
      </c>
      <c r="K331" s="25">
        <f>IFERROR(__xludf.DUMMYFUNCTION("SUM( IFERROR( FILTER(LogDistance, LogDate &gt;= DATE(YEAR($A331),1,1), LogDate &lt;= $A331 ), 0) )"),0.0)</f>
        <v>0</v>
      </c>
      <c r="L331" s="26">
        <f>IFERROR(__xludf.DUMMYFUNCTION("SUM( FILTER(LogDistance, LogDate &lt;= $A331 ) )"),0.0)</f>
        <v>0</v>
      </c>
      <c r="M331" s="32"/>
    </row>
    <row r="332">
      <c r="B332" s="17" t="str">
        <f t="shared" si="1"/>
        <v/>
      </c>
      <c r="C332" s="29" t="str">
        <f t="shared" si="7"/>
        <v/>
      </c>
      <c r="D332" s="19" t="str">
        <f t="shared" si="5"/>
        <v/>
      </c>
      <c r="E332" s="20"/>
      <c r="F332" s="21" t="str">
        <f t="shared" si="3"/>
        <v/>
      </c>
      <c r="G332" s="22" t="str">
        <f t="shared" si="4"/>
        <v/>
      </c>
      <c r="H332" s="32"/>
      <c r="I332" s="24">
        <f>IFERROR(__xludf.DUMMYFUNCTION("SUM( FILTER(LogDistance, LogDate &gt;= $A332 - WEEKDAY($A332, 3), LogDate &lt;= $A332 ) )"),0.0)</f>
        <v>0</v>
      </c>
      <c r="J332" s="25">
        <f>IFERROR(__xludf.DUMMYFUNCTION("SUM( IFERROR( FILTER(LogDistance, LogDate &gt;= $A332 - (Day($A332) - 1), LogDate &lt;= $A332 ), 0) )"),0.0)</f>
        <v>0</v>
      </c>
      <c r="K332" s="25">
        <f>IFERROR(__xludf.DUMMYFUNCTION("SUM( IFERROR( FILTER(LogDistance, LogDate &gt;= DATE(YEAR($A332),1,1), LogDate &lt;= $A332 ), 0) )"),0.0)</f>
        <v>0</v>
      </c>
      <c r="L332" s="26">
        <f>IFERROR(__xludf.DUMMYFUNCTION("SUM( FILTER(LogDistance, LogDate &lt;= $A332 ) )"),0.0)</f>
        <v>0</v>
      </c>
      <c r="M332" s="32"/>
    </row>
    <row r="333">
      <c r="B333" s="17" t="str">
        <f t="shared" si="1"/>
        <v/>
      </c>
      <c r="C333" s="29" t="str">
        <f t="shared" si="7"/>
        <v/>
      </c>
      <c r="D333" s="19" t="str">
        <f t="shared" si="5"/>
        <v/>
      </c>
      <c r="E333" s="20"/>
      <c r="F333" s="21" t="str">
        <f t="shared" si="3"/>
        <v/>
      </c>
      <c r="G333" s="22" t="str">
        <f t="shared" si="4"/>
        <v/>
      </c>
      <c r="H333" s="32"/>
      <c r="I333" s="24">
        <f>IFERROR(__xludf.DUMMYFUNCTION("SUM( FILTER(LogDistance, LogDate &gt;= $A333 - WEEKDAY($A333, 3), LogDate &lt;= $A333 ) )"),0.0)</f>
        <v>0</v>
      </c>
      <c r="J333" s="25">
        <f>IFERROR(__xludf.DUMMYFUNCTION("SUM( IFERROR( FILTER(LogDistance, LogDate &gt;= $A333 - (Day($A333) - 1), LogDate &lt;= $A333 ), 0) )"),0.0)</f>
        <v>0</v>
      </c>
      <c r="K333" s="25">
        <f>IFERROR(__xludf.DUMMYFUNCTION("SUM( IFERROR( FILTER(LogDistance, LogDate &gt;= DATE(YEAR($A333),1,1), LogDate &lt;= $A333 ), 0) )"),0.0)</f>
        <v>0</v>
      </c>
      <c r="L333" s="26">
        <f>IFERROR(__xludf.DUMMYFUNCTION("SUM( FILTER(LogDistance, LogDate &lt;= $A333 ) )"),0.0)</f>
        <v>0</v>
      </c>
      <c r="M333" s="32"/>
    </row>
    <row r="334">
      <c r="B334" s="17" t="str">
        <f t="shared" si="1"/>
        <v/>
      </c>
      <c r="C334" s="29" t="str">
        <f t="shared" si="7"/>
        <v/>
      </c>
      <c r="D334" s="19" t="str">
        <f t="shared" si="5"/>
        <v/>
      </c>
      <c r="E334" s="20"/>
      <c r="F334" s="21" t="str">
        <f t="shared" si="3"/>
        <v/>
      </c>
      <c r="G334" s="22" t="str">
        <f t="shared" si="4"/>
        <v/>
      </c>
      <c r="H334" s="32"/>
      <c r="I334" s="24">
        <f>IFERROR(__xludf.DUMMYFUNCTION("SUM( FILTER(LogDistance, LogDate &gt;= $A334 - WEEKDAY($A334, 3), LogDate &lt;= $A334 ) )"),0.0)</f>
        <v>0</v>
      </c>
      <c r="J334" s="25">
        <f>IFERROR(__xludf.DUMMYFUNCTION("SUM( IFERROR( FILTER(LogDistance, LogDate &gt;= $A334 - (Day($A334) - 1), LogDate &lt;= $A334 ), 0) )"),0.0)</f>
        <v>0</v>
      </c>
      <c r="K334" s="25">
        <f>IFERROR(__xludf.DUMMYFUNCTION("SUM( IFERROR( FILTER(LogDistance, LogDate &gt;= DATE(YEAR($A334),1,1), LogDate &lt;= $A334 ), 0) )"),0.0)</f>
        <v>0</v>
      </c>
      <c r="L334" s="26">
        <f>IFERROR(__xludf.DUMMYFUNCTION("SUM( FILTER(LogDistance, LogDate &lt;= $A334 ) )"),0.0)</f>
        <v>0</v>
      </c>
      <c r="M334" s="32"/>
    </row>
    <row r="335">
      <c r="B335" s="17" t="str">
        <f t="shared" si="1"/>
        <v/>
      </c>
      <c r="C335" s="29" t="str">
        <f t="shared" si="7"/>
        <v/>
      </c>
      <c r="D335" s="19" t="str">
        <f t="shared" si="5"/>
        <v/>
      </c>
      <c r="E335" s="20"/>
      <c r="F335" s="21" t="str">
        <f t="shared" si="3"/>
        <v/>
      </c>
      <c r="G335" s="22" t="str">
        <f t="shared" si="4"/>
        <v/>
      </c>
      <c r="H335" s="32"/>
      <c r="I335" s="24">
        <f>IFERROR(__xludf.DUMMYFUNCTION("SUM( FILTER(LogDistance, LogDate &gt;= $A335 - WEEKDAY($A335, 3), LogDate &lt;= $A335 ) )"),0.0)</f>
        <v>0</v>
      </c>
      <c r="J335" s="25">
        <f>IFERROR(__xludf.DUMMYFUNCTION("SUM( IFERROR( FILTER(LogDistance, LogDate &gt;= $A335 - (Day($A335) - 1), LogDate &lt;= $A335 ), 0) )"),0.0)</f>
        <v>0</v>
      </c>
      <c r="K335" s="25">
        <f>IFERROR(__xludf.DUMMYFUNCTION("SUM( IFERROR( FILTER(LogDistance, LogDate &gt;= DATE(YEAR($A335),1,1), LogDate &lt;= $A335 ), 0) )"),0.0)</f>
        <v>0</v>
      </c>
      <c r="L335" s="26">
        <f>IFERROR(__xludf.DUMMYFUNCTION("SUM( FILTER(LogDistance, LogDate &lt;= $A335 ) )"),0.0)</f>
        <v>0</v>
      </c>
      <c r="M335" s="32"/>
    </row>
    <row r="336">
      <c r="B336" s="17" t="str">
        <f t="shared" si="1"/>
        <v/>
      </c>
      <c r="C336" s="29" t="str">
        <f t="shared" si="7"/>
        <v/>
      </c>
      <c r="D336" s="19" t="str">
        <f t="shared" si="5"/>
        <v/>
      </c>
      <c r="E336" s="20"/>
      <c r="F336" s="21" t="str">
        <f t="shared" si="3"/>
        <v/>
      </c>
      <c r="G336" s="22" t="str">
        <f t="shared" si="4"/>
        <v/>
      </c>
      <c r="H336" s="32"/>
      <c r="I336" s="24">
        <f>IFERROR(__xludf.DUMMYFUNCTION("SUM( FILTER(LogDistance, LogDate &gt;= $A336 - WEEKDAY($A336, 3), LogDate &lt;= $A336 ) )"),0.0)</f>
        <v>0</v>
      </c>
      <c r="J336" s="25">
        <f>IFERROR(__xludf.DUMMYFUNCTION("SUM( IFERROR( FILTER(LogDistance, LogDate &gt;= $A336 - (Day($A336) - 1), LogDate &lt;= $A336 ), 0) )"),0.0)</f>
        <v>0</v>
      </c>
      <c r="K336" s="25">
        <f>IFERROR(__xludf.DUMMYFUNCTION("SUM( IFERROR( FILTER(LogDistance, LogDate &gt;= DATE(YEAR($A336),1,1), LogDate &lt;= $A336 ), 0) )"),0.0)</f>
        <v>0</v>
      </c>
      <c r="L336" s="26">
        <f>IFERROR(__xludf.DUMMYFUNCTION("SUM( FILTER(LogDistance, LogDate &lt;= $A336 ) )"),0.0)</f>
        <v>0</v>
      </c>
      <c r="M336" s="32"/>
    </row>
    <row r="337">
      <c r="B337" s="17" t="str">
        <f t="shared" si="1"/>
        <v/>
      </c>
      <c r="C337" s="29" t="str">
        <f t="shared" si="7"/>
        <v/>
      </c>
      <c r="D337" s="19" t="str">
        <f t="shared" si="5"/>
        <v/>
      </c>
      <c r="E337" s="20"/>
      <c r="F337" s="21" t="str">
        <f t="shared" si="3"/>
        <v/>
      </c>
      <c r="G337" s="22" t="str">
        <f t="shared" si="4"/>
        <v/>
      </c>
      <c r="H337" s="32"/>
      <c r="I337" s="24">
        <f>IFERROR(__xludf.DUMMYFUNCTION("SUM( FILTER(LogDistance, LogDate &gt;= $A337 - WEEKDAY($A337, 3), LogDate &lt;= $A337 ) )"),0.0)</f>
        <v>0</v>
      </c>
      <c r="J337" s="25">
        <f>IFERROR(__xludf.DUMMYFUNCTION("SUM( IFERROR( FILTER(LogDistance, LogDate &gt;= $A337 - (Day($A337) - 1), LogDate &lt;= $A337 ), 0) )"),0.0)</f>
        <v>0</v>
      </c>
      <c r="K337" s="25">
        <f>IFERROR(__xludf.DUMMYFUNCTION("SUM( IFERROR( FILTER(LogDistance, LogDate &gt;= DATE(YEAR($A337),1,1), LogDate &lt;= $A337 ), 0) )"),0.0)</f>
        <v>0</v>
      </c>
      <c r="L337" s="26">
        <f>IFERROR(__xludf.DUMMYFUNCTION("SUM( FILTER(LogDistance, LogDate &lt;= $A337 ) )"),0.0)</f>
        <v>0</v>
      </c>
      <c r="M337" s="32"/>
    </row>
    <row r="338">
      <c r="B338" s="17" t="str">
        <f t="shared" si="1"/>
        <v/>
      </c>
      <c r="C338" s="29" t="str">
        <f t="shared" si="7"/>
        <v/>
      </c>
      <c r="D338" s="19" t="str">
        <f t="shared" si="5"/>
        <v/>
      </c>
      <c r="E338" s="20"/>
      <c r="F338" s="21" t="str">
        <f t="shared" si="3"/>
        <v/>
      </c>
      <c r="G338" s="22" t="str">
        <f t="shared" si="4"/>
        <v/>
      </c>
      <c r="H338" s="32"/>
      <c r="I338" s="24">
        <f>IFERROR(__xludf.DUMMYFUNCTION("SUM( FILTER(LogDistance, LogDate &gt;= $A338 - WEEKDAY($A338, 3), LogDate &lt;= $A338 ) )"),0.0)</f>
        <v>0</v>
      </c>
      <c r="J338" s="25">
        <f>IFERROR(__xludf.DUMMYFUNCTION("SUM( IFERROR( FILTER(LogDistance, LogDate &gt;= $A338 - (Day($A338) - 1), LogDate &lt;= $A338 ), 0) )"),0.0)</f>
        <v>0</v>
      </c>
      <c r="K338" s="25">
        <f>IFERROR(__xludf.DUMMYFUNCTION("SUM( IFERROR( FILTER(LogDistance, LogDate &gt;= DATE(YEAR($A338),1,1), LogDate &lt;= $A338 ), 0) )"),0.0)</f>
        <v>0</v>
      </c>
      <c r="L338" s="26">
        <f>IFERROR(__xludf.DUMMYFUNCTION("SUM( FILTER(LogDistance, LogDate &lt;= $A338 ) )"),0.0)</f>
        <v>0</v>
      </c>
      <c r="M338" s="32"/>
    </row>
    <row r="339">
      <c r="B339" s="17" t="str">
        <f t="shared" si="1"/>
        <v/>
      </c>
      <c r="C339" s="29" t="str">
        <f t="shared" si="7"/>
        <v/>
      </c>
      <c r="D339" s="19" t="str">
        <f t="shared" si="5"/>
        <v/>
      </c>
      <c r="E339" s="20"/>
      <c r="F339" s="21" t="str">
        <f t="shared" si="3"/>
        <v/>
      </c>
      <c r="G339" s="22" t="str">
        <f t="shared" si="4"/>
        <v/>
      </c>
      <c r="H339" s="32"/>
      <c r="I339" s="24">
        <f>IFERROR(__xludf.DUMMYFUNCTION("SUM( FILTER(LogDistance, LogDate &gt;= $A339 - WEEKDAY($A339, 3), LogDate &lt;= $A339 ) )"),0.0)</f>
        <v>0</v>
      </c>
      <c r="J339" s="25">
        <f>IFERROR(__xludf.DUMMYFUNCTION("SUM( IFERROR( FILTER(LogDistance, LogDate &gt;= $A339 - (Day($A339) - 1), LogDate &lt;= $A339 ), 0) )"),0.0)</f>
        <v>0</v>
      </c>
      <c r="K339" s="25">
        <f>IFERROR(__xludf.DUMMYFUNCTION("SUM( IFERROR( FILTER(LogDistance, LogDate &gt;= DATE(YEAR($A339),1,1), LogDate &lt;= $A339 ), 0) )"),0.0)</f>
        <v>0</v>
      </c>
      <c r="L339" s="26">
        <f>IFERROR(__xludf.DUMMYFUNCTION("SUM( FILTER(LogDistance, LogDate &lt;= $A339 ) )"),0.0)</f>
        <v>0</v>
      </c>
      <c r="M339" s="32"/>
    </row>
    <row r="340">
      <c r="B340" s="17" t="str">
        <f t="shared" si="1"/>
        <v/>
      </c>
      <c r="C340" s="29" t="str">
        <f t="shared" si="7"/>
        <v/>
      </c>
      <c r="D340" s="19" t="str">
        <f t="shared" si="5"/>
        <v/>
      </c>
      <c r="E340" s="20"/>
      <c r="F340" s="21" t="str">
        <f t="shared" si="3"/>
        <v/>
      </c>
      <c r="G340" s="22" t="str">
        <f t="shared" si="4"/>
        <v/>
      </c>
      <c r="H340" s="32"/>
      <c r="I340" s="24">
        <f>IFERROR(__xludf.DUMMYFUNCTION("SUM( FILTER(LogDistance, LogDate &gt;= $A340 - WEEKDAY($A340, 3), LogDate &lt;= $A340 ) )"),0.0)</f>
        <v>0</v>
      </c>
      <c r="J340" s="25">
        <f>IFERROR(__xludf.DUMMYFUNCTION("SUM( IFERROR( FILTER(LogDistance, LogDate &gt;= $A340 - (Day($A340) - 1), LogDate &lt;= $A340 ), 0) )"),0.0)</f>
        <v>0</v>
      </c>
      <c r="K340" s="25">
        <f>IFERROR(__xludf.DUMMYFUNCTION("SUM( IFERROR( FILTER(LogDistance, LogDate &gt;= DATE(YEAR($A340),1,1), LogDate &lt;= $A340 ), 0) )"),0.0)</f>
        <v>0</v>
      </c>
      <c r="L340" s="26">
        <f>IFERROR(__xludf.DUMMYFUNCTION("SUM( FILTER(LogDistance, LogDate &lt;= $A340 ) )"),0.0)</f>
        <v>0</v>
      </c>
      <c r="M340" s="32"/>
    </row>
    <row r="341">
      <c r="B341" s="17" t="str">
        <f t="shared" si="1"/>
        <v/>
      </c>
      <c r="C341" s="29" t="str">
        <f t="shared" si="7"/>
        <v/>
      </c>
      <c r="D341" s="19" t="str">
        <f t="shared" si="5"/>
        <v/>
      </c>
      <c r="E341" s="20"/>
      <c r="F341" s="21" t="str">
        <f t="shared" si="3"/>
        <v/>
      </c>
      <c r="G341" s="22" t="str">
        <f t="shared" si="4"/>
        <v/>
      </c>
      <c r="H341" s="32"/>
      <c r="I341" s="24">
        <f>IFERROR(__xludf.DUMMYFUNCTION("SUM( FILTER(LogDistance, LogDate &gt;= $A341 - WEEKDAY($A341, 3), LogDate &lt;= $A341 ) )"),0.0)</f>
        <v>0</v>
      </c>
      <c r="J341" s="25">
        <f>IFERROR(__xludf.DUMMYFUNCTION("SUM( IFERROR( FILTER(LogDistance, LogDate &gt;= $A341 - (Day($A341) - 1), LogDate &lt;= $A341 ), 0) )"),0.0)</f>
        <v>0</v>
      </c>
      <c r="K341" s="25">
        <f>IFERROR(__xludf.DUMMYFUNCTION("SUM( IFERROR( FILTER(LogDistance, LogDate &gt;= DATE(YEAR($A341),1,1), LogDate &lt;= $A341 ), 0) )"),0.0)</f>
        <v>0</v>
      </c>
      <c r="L341" s="26">
        <f>IFERROR(__xludf.DUMMYFUNCTION("SUM( FILTER(LogDistance, LogDate &lt;= $A341 ) )"),0.0)</f>
        <v>0</v>
      </c>
      <c r="M341" s="32"/>
    </row>
    <row r="342">
      <c r="B342" s="17" t="str">
        <f t="shared" si="1"/>
        <v/>
      </c>
      <c r="C342" s="29" t="str">
        <f t="shared" si="7"/>
        <v/>
      </c>
      <c r="D342" s="19" t="str">
        <f t="shared" si="5"/>
        <v/>
      </c>
      <c r="E342" s="20"/>
      <c r="F342" s="21" t="str">
        <f t="shared" si="3"/>
        <v/>
      </c>
      <c r="G342" s="22" t="str">
        <f t="shared" si="4"/>
        <v/>
      </c>
      <c r="H342" s="32"/>
      <c r="I342" s="24">
        <f>IFERROR(__xludf.DUMMYFUNCTION("SUM( FILTER(LogDistance, LogDate &gt;= $A342 - WEEKDAY($A342, 3), LogDate &lt;= $A342 ) )"),0.0)</f>
        <v>0</v>
      </c>
      <c r="J342" s="25">
        <f>IFERROR(__xludf.DUMMYFUNCTION("SUM( IFERROR( FILTER(LogDistance, LogDate &gt;= $A342 - (Day($A342) - 1), LogDate &lt;= $A342 ), 0) )"),0.0)</f>
        <v>0</v>
      </c>
      <c r="K342" s="25">
        <f>IFERROR(__xludf.DUMMYFUNCTION("SUM( IFERROR( FILTER(LogDistance, LogDate &gt;= DATE(YEAR($A342),1,1), LogDate &lt;= $A342 ), 0) )"),0.0)</f>
        <v>0</v>
      </c>
      <c r="L342" s="26">
        <f>IFERROR(__xludf.DUMMYFUNCTION("SUM( FILTER(LogDistance, LogDate &lt;= $A342 ) )"),0.0)</f>
        <v>0</v>
      </c>
      <c r="M342" s="32"/>
    </row>
    <row r="343">
      <c r="B343" s="17" t="str">
        <f t="shared" si="1"/>
        <v/>
      </c>
      <c r="C343" s="29" t="str">
        <f t="shared" si="7"/>
        <v/>
      </c>
      <c r="D343" s="19" t="str">
        <f t="shared" si="5"/>
        <v/>
      </c>
      <c r="E343" s="20"/>
      <c r="F343" s="21" t="str">
        <f t="shared" si="3"/>
        <v/>
      </c>
      <c r="G343" s="22" t="str">
        <f t="shared" si="4"/>
        <v/>
      </c>
      <c r="H343" s="32"/>
      <c r="I343" s="24">
        <f>IFERROR(__xludf.DUMMYFUNCTION("SUM( FILTER(LogDistance, LogDate &gt;= $A343 - WEEKDAY($A343, 3), LogDate &lt;= $A343 ) )"),0.0)</f>
        <v>0</v>
      </c>
      <c r="J343" s="25">
        <f>IFERROR(__xludf.DUMMYFUNCTION("SUM( IFERROR( FILTER(LogDistance, LogDate &gt;= $A343 - (Day($A343) - 1), LogDate &lt;= $A343 ), 0) )"),0.0)</f>
        <v>0</v>
      </c>
      <c r="K343" s="25">
        <f>IFERROR(__xludf.DUMMYFUNCTION("SUM( IFERROR( FILTER(LogDistance, LogDate &gt;= DATE(YEAR($A343),1,1), LogDate &lt;= $A343 ), 0) )"),0.0)</f>
        <v>0</v>
      </c>
      <c r="L343" s="26">
        <f>IFERROR(__xludf.DUMMYFUNCTION("SUM( FILTER(LogDistance, LogDate &lt;= $A343 ) )"),0.0)</f>
        <v>0</v>
      </c>
      <c r="M343" s="32"/>
    </row>
    <row r="344">
      <c r="B344" s="17" t="str">
        <f t="shared" si="1"/>
        <v/>
      </c>
      <c r="C344" s="29" t="str">
        <f t="shared" si="7"/>
        <v/>
      </c>
      <c r="D344" s="19" t="str">
        <f t="shared" si="5"/>
        <v/>
      </c>
      <c r="E344" s="20"/>
      <c r="F344" s="21" t="str">
        <f t="shared" si="3"/>
        <v/>
      </c>
      <c r="G344" s="22" t="str">
        <f t="shared" si="4"/>
        <v/>
      </c>
      <c r="H344" s="32"/>
      <c r="I344" s="24">
        <f>IFERROR(__xludf.DUMMYFUNCTION("SUM( FILTER(LogDistance, LogDate &gt;= $A344 - WEEKDAY($A344, 3), LogDate &lt;= $A344 ) )"),0.0)</f>
        <v>0</v>
      </c>
      <c r="J344" s="25">
        <f>IFERROR(__xludf.DUMMYFUNCTION("SUM( IFERROR( FILTER(LogDistance, LogDate &gt;= $A344 - (Day($A344) - 1), LogDate &lt;= $A344 ), 0) )"),0.0)</f>
        <v>0</v>
      </c>
      <c r="K344" s="25">
        <f>IFERROR(__xludf.DUMMYFUNCTION("SUM( IFERROR( FILTER(LogDistance, LogDate &gt;= DATE(YEAR($A344),1,1), LogDate &lt;= $A344 ), 0) )"),0.0)</f>
        <v>0</v>
      </c>
      <c r="L344" s="26">
        <f>IFERROR(__xludf.DUMMYFUNCTION("SUM( FILTER(LogDistance, LogDate &lt;= $A344 ) )"),0.0)</f>
        <v>0</v>
      </c>
      <c r="M344" s="32"/>
    </row>
    <row r="345">
      <c r="B345" s="17" t="str">
        <f t="shared" si="1"/>
        <v/>
      </c>
      <c r="C345" s="29" t="str">
        <f t="shared" si="7"/>
        <v/>
      </c>
      <c r="D345" s="19" t="str">
        <f t="shared" si="5"/>
        <v/>
      </c>
      <c r="E345" s="20"/>
      <c r="F345" s="21" t="str">
        <f t="shared" si="3"/>
        <v/>
      </c>
      <c r="G345" s="22" t="str">
        <f t="shared" si="4"/>
        <v/>
      </c>
      <c r="H345" s="32"/>
      <c r="I345" s="24">
        <f>IFERROR(__xludf.DUMMYFUNCTION("SUM( FILTER(LogDistance, LogDate &gt;= $A345 - WEEKDAY($A345, 3), LogDate &lt;= $A345 ) )"),0.0)</f>
        <v>0</v>
      </c>
      <c r="J345" s="25">
        <f>IFERROR(__xludf.DUMMYFUNCTION("SUM( IFERROR( FILTER(LogDistance, LogDate &gt;= $A345 - (Day($A345) - 1), LogDate &lt;= $A345 ), 0) )"),0.0)</f>
        <v>0</v>
      </c>
      <c r="K345" s="25">
        <f>IFERROR(__xludf.DUMMYFUNCTION("SUM( IFERROR( FILTER(LogDistance, LogDate &gt;= DATE(YEAR($A345),1,1), LogDate &lt;= $A345 ), 0) )"),0.0)</f>
        <v>0</v>
      </c>
      <c r="L345" s="26">
        <f>IFERROR(__xludf.DUMMYFUNCTION("SUM( FILTER(LogDistance, LogDate &lt;= $A345 ) )"),0.0)</f>
        <v>0</v>
      </c>
      <c r="M345" s="32"/>
    </row>
    <row r="346">
      <c r="B346" s="17" t="str">
        <f t="shared" si="1"/>
        <v/>
      </c>
      <c r="C346" s="29" t="str">
        <f t="shared" si="7"/>
        <v/>
      </c>
      <c r="D346" s="19" t="str">
        <f t="shared" si="5"/>
        <v/>
      </c>
      <c r="E346" s="20"/>
      <c r="F346" s="21" t="str">
        <f t="shared" si="3"/>
        <v/>
      </c>
      <c r="G346" s="22" t="str">
        <f t="shared" si="4"/>
        <v/>
      </c>
      <c r="H346" s="32"/>
      <c r="I346" s="24">
        <f>IFERROR(__xludf.DUMMYFUNCTION("SUM( FILTER(LogDistance, LogDate &gt;= $A346 - WEEKDAY($A346, 3), LogDate &lt;= $A346 ) )"),0.0)</f>
        <v>0</v>
      </c>
      <c r="J346" s="25">
        <f>IFERROR(__xludf.DUMMYFUNCTION("SUM( IFERROR( FILTER(LogDistance, LogDate &gt;= $A346 - (Day($A346) - 1), LogDate &lt;= $A346 ), 0) )"),0.0)</f>
        <v>0</v>
      </c>
      <c r="K346" s="25">
        <f>IFERROR(__xludf.DUMMYFUNCTION("SUM( IFERROR( FILTER(LogDistance, LogDate &gt;= DATE(YEAR($A346),1,1), LogDate &lt;= $A346 ), 0) )"),0.0)</f>
        <v>0</v>
      </c>
      <c r="L346" s="26">
        <f>IFERROR(__xludf.DUMMYFUNCTION("SUM( FILTER(LogDistance, LogDate &lt;= $A346 ) )"),0.0)</f>
        <v>0</v>
      </c>
      <c r="M346" s="32"/>
    </row>
    <row r="347">
      <c r="B347" s="17" t="str">
        <f t="shared" si="1"/>
        <v/>
      </c>
      <c r="C347" s="29" t="str">
        <f t="shared" si="7"/>
        <v/>
      </c>
      <c r="D347" s="19" t="str">
        <f t="shared" si="5"/>
        <v/>
      </c>
      <c r="E347" s="20"/>
      <c r="F347" s="21" t="str">
        <f t="shared" si="3"/>
        <v/>
      </c>
      <c r="G347" s="22" t="str">
        <f t="shared" si="4"/>
        <v/>
      </c>
      <c r="H347" s="32"/>
      <c r="I347" s="24">
        <f>IFERROR(__xludf.DUMMYFUNCTION("SUM( FILTER(LogDistance, LogDate &gt;= $A347 - WEEKDAY($A347, 3), LogDate &lt;= $A347 ) )"),0.0)</f>
        <v>0</v>
      </c>
      <c r="J347" s="25">
        <f>IFERROR(__xludf.DUMMYFUNCTION("SUM( IFERROR( FILTER(LogDistance, LogDate &gt;= $A347 - (Day($A347) - 1), LogDate &lt;= $A347 ), 0) )"),0.0)</f>
        <v>0</v>
      </c>
      <c r="K347" s="25">
        <f>IFERROR(__xludf.DUMMYFUNCTION("SUM( IFERROR( FILTER(LogDistance, LogDate &gt;= DATE(YEAR($A347),1,1), LogDate &lt;= $A347 ), 0) )"),0.0)</f>
        <v>0</v>
      </c>
      <c r="L347" s="26">
        <f>IFERROR(__xludf.DUMMYFUNCTION("SUM( FILTER(LogDistance, LogDate &lt;= $A347 ) )"),0.0)</f>
        <v>0</v>
      </c>
      <c r="M347" s="32"/>
    </row>
    <row r="348">
      <c r="B348" s="17" t="str">
        <f t="shared" si="1"/>
        <v/>
      </c>
      <c r="C348" s="29" t="str">
        <f t="shared" si="7"/>
        <v/>
      </c>
      <c r="D348" s="19" t="str">
        <f t="shared" si="5"/>
        <v/>
      </c>
      <c r="E348" s="20"/>
      <c r="F348" s="21" t="str">
        <f t="shared" si="3"/>
        <v/>
      </c>
      <c r="G348" s="22" t="str">
        <f t="shared" si="4"/>
        <v/>
      </c>
      <c r="H348" s="32"/>
      <c r="I348" s="24">
        <f>IFERROR(__xludf.DUMMYFUNCTION("SUM( FILTER(LogDistance, LogDate &gt;= $A348 - WEEKDAY($A348, 3), LogDate &lt;= $A348 ) )"),0.0)</f>
        <v>0</v>
      </c>
      <c r="J348" s="25">
        <f>IFERROR(__xludf.DUMMYFUNCTION("SUM( IFERROR( FILTER(LogDistance, LogDate &gt;= $A348 - (Day($A348) - 1), LogDate &lt;= $A348 ), 0) )"),0.0)</f>
        <v>0</v>
      </c>
      <c r="K348" s="25">
        <f>IFERROR(__xludf.DUMMYFUNCTION("SUM( IFERROR( FILTER(LogDistance, LogDate &gt;= DATE(YEAR($A348),1,1), LogDate &lt;= $A348 ), 0) )"),0.0)</f>
        <v>0</v>
      </c>
      <c r="L348" s="26">
        <f>IFERROR(__xludf.DUMMYFUNCTION("SUM( FILTER(LogDistance, LogDate &lt;= $A348 ) )"),0.0)</f>
        <v>0</v>
      </c>
      <c r="M348" s="32"/>
    </row>
    <row r="349">
      <c r="B349" s="17" t="str">
        <f t="shared" si="1"/>
        <v/>
      </c>
      <c r="C349" s="29" t="str">
        <f t="shared" si="7"/>
        <v/>
      </c>
      <c r="D349" s="19" t="str">
        <f t="shared" si="5"/>
        <v/>
      </c>
      <c r="E349" s="20"/>
      <c r="F349" s="21" t="str">
        <f t="shared" si="3"/>
        <v/>
      </c>
      <c r="G349" s="22" t="str">
        <f t="shared" si="4"/>
        <v/>
      </c>
      <c r="H349" s="32"/>
      <c r="I349" s="24">
        <f>IFERROR(__xludf.DUMMYFUNCTION("SUM( FILTER(LogDistance, LogDate &gt;= $A349 - WEEKDAY($A349, 3), LogDate &lt;= $A349 ) )"),0.0)</f>
        <v>0</v>
      </c>
      <c r="J349" s="25">
        <f>IFERROR(__xludf.DUMMYFUNCTION("SUM( IFERROR( FILTER(LogDistance, LogDate &gt;= $A349 - (Day($A349) - 1), LogDate &lt;= $A349 ), 0) )"),0.0)</f>
        <v>0</v>
      </c>
      <c r="K349" s="25">
        <f>IFERROR(__xludf.DUMMYFUNCTION("SUM( IFERROR( FILTER(LogDistance, LogDate &gt;= DATE(YEAR($A349),1,1), LogDate &lt;= $A349 ), 0) )"),0.0)</f>
        <v>0</v>
      </c>
      <c r="L349" s="26">
        <f>IFERROR(__xludf.DUMMYFUNCTION("SUM( FILTER(LogDistance, LogDate &lt;= $A349 ) )"),0.0)</f>
        <v>0</v>
      </c>
      <c r="M349" s="32"/>
    </row>
    <row r="350">
      <c r="B350" s="17" t="str">
        <f t="shared" si="1"/>
        <v/>
      </c>
      <c r="C350" s="29" t="str">
        <f t="shared" si="7"/>
        <v/>
      </c>
      <c r="D350" s="19" t="str">
        <f t="shared" si="5"/>
        <v/>
      </c>
      <c r="E350" s="20"/>
      <c r="F350" s="21" t="str">
        <f t="shared" si="3"/>
        <v/>
      </c>
      <c r="G350" s="22" t="str">
        <f t="shared" si="4"/>
        <v/>
      </c>
      <c r="H350" s="32"/>
      <c r="I350" s="24">
        <f>IFERROR(__xludf.DUMMYFUNCTION("SUM( FILTER(LogDistance, LogDate &gt;= $A350 - WEEKDAY($A350, 3), LogDate &lt;= $A350 ) )"),0.0)</f>
        <v>0</v>
      </c>
      <c r="J350" s="25">
        <f>IFERROR(__xludf.DUMMYFUNCTION("SUM( IFERROR( FILTER(LogDistance, LogDate &gt;= $A350 - (Day($A350) - 1), LogDate &lt;= $A350 ), 0) )"),0.0)</f>
        <v>0</v>
      </c>
      <c r="K350" s="25">
        <f>IFERROR(__xludf.DUMMYFUNCTION("SUM( IFERROR( FILTER(LogDistance, LogDate &gt;= DATE(YEAR($A350),1,1), LogDate &lt;= $A350 ), 0) )"),0.0)</f>
        <v>0</v>
      </c>
      <c r="L350" s="26">
        <f>IFERROR(__xludf.DUMMYFUNCTION("SUM( FILTER(LogDistance, LogDate &lt;= $A350 ) )"),0.0)</f>
        <v>0</v>
      </c>
      <c r="M350" s="32"/>
    </row>
    <row r="351">
      <c r="B351" s="17" t="str">
        <f t="shared" si="1"/>
        <v/>
      </c>
      <c r="C351" s="29" t="str">
        <f t="shared" si="7"/>
        <v/>
      </c>
      <c r="D351" s="19" t="str">
        <f t="shared" si="5"/>
        <v/>
      </c>
      <c r="E351" s="20"/>
      <c r="F351" s="21" t="str">
        <f t="shared" si="3"/>
        <v/>
      </c>
      <c r="G351" s="22" t="str">
        <f t="shared" si="4"/>
        <v/>
      </c>
      <c r="H351" s="32"/>
      <c r="I351" s="24">
        <f>IFERROR(__xludf.DUMMYFUNCTION("SUM( FILTER(LogDistance, LogDate &gt;= $A351 - WEEKDAY($A351, 3), LogDate &lt;= $A351 ) )"),0.0)</f>
        <v>0</v>
      </c>
      <c r="J351" s="25">
        <f>IFERROR(__xludf.DUMMYFUNCTION("SUM( IFERROR( FILTER(LogDistance, LogDate &gt;= $A351 - (Day($A351) - 1), LogDate &lt;= $A351 ), 0) )"),0.0)</f>
        <v>0</v>
      </c>
      <c r="K351" s="25">
        <f>IFERROR(__xludf.DUMMYFUNCTION("SUM( IFERROR( FILTER(LogDistance, LogDate &gt;= DATE(YEAR($A351),1,1), LogDate &lt;= $A351 ), 0) )"),0.0)</f>
        <v>0</v>
      </c>
      <c r="L351" s="26">
        <f>IFERROR(__xludf.DUMMYFUNCTION("SUM( FILTER(LogDistance, LogDate &lt;= $A351 ) )"),0.0)</f>
        <v>0</v>
      </c>
      <c r="M351" s="32"/>
    </row>
    <row r="352">
      <c r="B352" s="17" t="str">
        <f t="shared" si="1"/>
        <v/>
      </c>
      <c r="C352" s="29" t="str">
        <f t="shared" si="7"/>
        <v/>
      </c>
      <c r="D352" s="19" t="str">
        <f t="shared" si="5"/>
        <v/>
      </c>
      <c r="E352" s="20"/>
      <c r="F352" s="21" t="str">
        <f t="shared" si="3"/>
        <v/>
      </c>
      <c r="G352" s="22" t="str">
        <f t="shared" si="4"/>
        <v/>
      </c>
      <c r="H352" s="32"/>
      <c r="I352" s="24">
        <f>IFERROR(__xludf.DUMMYFUNCTION("SUM( FILTER(LogDistance, LogDate &gt;= $A352 - WEEKDAY($A352, 3), LogDate &lt;= $A352 ) )"),0.0)</f>
        <v>0</v>
      </c>
      <c r="J352" s="25">
        <f>IFERROR(__xludf.DUMMYFUNCTION("SUM( IFERROR( FILTER(LogDistance, LogDate &gt;= $A352 - (Day($A352) - 1), LogDate &lt;= $A352 ), 0) )"),0.0)</f>
        <v>0</v>
      </c>
      <c r="K352" s="25">
        <f>IFERROR(__xludf.DUMMYFUNCTION("SUM( IFERROR( FILTER(LogDistance, LogDate &gt;= DATE(YEAR($A352),1,1), LogDate &lt;= $A352 ), 0) )"),0.0)</f>
        <v>0</v>
      </c>
      <c r="L352" s="26">
        <f>IFERROR(__xludf.DUMMYFUNCTION("SUM( FILTER(LogDistance, LogDate &lt;= $A352 ) )"),0.0)</f>
        <v>0</v>
      </c>
      <c r="M352" s="32"/>
    </row>
    <row r="353">
      <c r="B353" s="17" t="str">
        <f t="shared" si="1"/>
        <v/>
      </c>
      <c r="C353" s="29" t="str">
        <f t="shared" si="7"/>
        <v/>
      </c>
      <c r="D353" s="19" t="str">
        <f t="shared" si="5"/>
        <v/>
      </c>
      <c r="E353" s="20"/>
      <c r="F353" s="21" t="str">
        <f t="shared" si="3"/>
        <v/>
      </c>
      <c r="G353" s="22" t="str">
        <f t="shared" si="4"/>
        <v/>
      </c>
      <c r="H353" s="32"/>
      <c r="I353" s="24">
        <f>IFERROR(__xludf.DUMMYFUNCTION("SUM( FILTER(LogDistance, LogDate &gt;= $A353 - WEEKDAY($A353, 3), LogDate &lt;= $A353 ) )"),0.0)</f>
        <v>0</v>
      </c>
      <c r="J353" s="25">
        <f>IFERROR(__xludf.DUMMYFUNCTION("SUM( IFERROR( FILTER(LogDistance, LogDate &gt;= $A353 - (Day($A353) - 1), LogDate &lt;= $A353 ), 0) )"),0.0)</f>
        <v>0</v>
      </c>
      <c r="K353" s="25">
        <f>IFERROR(__xludf.DUMMYFUNCTION("SUM( IFERROR( FILTER(LogDistance, LogDate &gt;= DATE(YEAR($A353),1,1), LogDate &lt;= $A353 ), 0) )"),0.0)</f>
        <v>0</v>
      </c>
      <c r="L353" s="26">
        <f>IFERROR(__xludf.DUMMYFUNCTION("SUM( FILTER(LogDistance, LogDate &lt;= $A353 ) )"),0.0)</f>
        <v>0</v>
      </c>
      <c r="M353" s="32"/>
    </row>
    <row r="354">
      <c r="B354" s="17" t="str">
        <f t="shared" si="1"/>
        <v/>
      </c>
      <c r="C354" s="29" t="str">
        <f t="shared" si="7"/>
        <v/>
      </c>
      <c r="D354" s="19" t="str">
        <f t="shared" si="5"/>
        <v/>
      </c>
      <c r="E354" s="20"/>
      <c r="F354" s="21" t="str">
        <f t="shared" si="3"/>
        <v/>
      </c>
      <c r="G354" s="22" t="str">
        <f t="shared" si="4"/>
        <v/>
      </c>
      <c r="H354" s="32"/>
      <c r="I354" s="24">
        <f>IFERROR(__xludf.DUMMYFUNCTION("SUM( FILTER(LogDistance, LogDate &gt;= $A354 - WEEKDAY($A354, 3), LogDate &lt;= $A354 ) )"),0.0)</f>
        <v>0</v>
      </c>
      <c r="J354" s="25">
        <f>IFERROR(__xludf.DUMMYFUNCTION("SUM( IFERROR( FILTER(LogDistance, LogDate &gt;= $A354 - (Day($A354) - 1), LogDate &lt;= $A354 ), 0) )"),0.0)</f>
        <v>0</v>
      </c>
      <c r="K354" s="25">
        <f>IFERROR(__xludf.DUMMYFUNCTION("SUM( IFERROR( FILTER(LogDistance, LogDate &gt;= DATE(YEAR($A354),1,1), LogDate &lt;= $A354 ), 0) )"),0.0)</f>
        <v>0</v>
      </c>
      <c r="L354" s="26">
        <f>IFERROR(__xludf.DUMMYFUNCTION("SUM( FILTER(LogDistance, LogDate &lt;= $A354 ) )"),0.0)</f>
        <v>0</v>
      </c>
      <c r="M354" s="32"/>
    </row>
    <row r="355">
      <c r="B355" s="17" t="str">
        <f t="shared" si="1"/>
        <v/>
      </c>
      <c r="C355" s="29" t="str">
        <f t="shared" si="7"/>
        <v/>
      </c>
      <c r="D355" s="19" t="str">
        <f t="shared" si="5"/>
        <v/>
      </c>
      <c r="E355" s="20"/>
      <c r="F355" s="21" t="str">
        <f t="shared" si="3"/>
        <v/>
      </c>
      <c r="G355" s="22" t="str">
        <f t="shared" si="4"/>
        <v/>
      </c>
      <c r="H355" s="32"/>
      <c r="I355" s="24">
        <f>IFERROR(__xludf.DUMMYFUNCTION("SUM( FILTER(LogDistance, LogDate &gt;= $A355 - WEEKDAY($A355, 3), LogDate &lt;= $A355 ) )"),0.0)</f>
        <v>0</v>
      </c>
      <c r="J355" s="25">
        <f>IFERROR(__xludf.DUMMYFUNCTION("SUM( IFERROR( FILTER(LogDistance, LogDate &gt;= $A355 - (Day($A355) - 1), LogDate &lt;= $A355 ), 0) )"),0.0)</f>
        <v>0</v>
      </c>
      <c r="K355" s="25">
        <f>IFERROR(__xludf.DUMMYFUNCTION("SUM( IFERROR( FILTER(LogDistance, LogDate &gt;= DATE(YEAR($A355),1,1), LogDate &lt;= $A355 ), 0) )"),0.0)</f>
        <v>0</v>
      </c>
      <c r="L355" s="26">
        <f>IFERROR(__xludf.DUMMYFUNCTION("SUM( FILTER(LogDistance, LogDate &lt;= $A355 ) )"),0.0)</f>
        <v>0</v>
      </c>
      <c r="M355" s="32"/>
    </row>
    <row r="356">
      <c r="B356" s="17" t="str">
        <f t="shared" si="1"/>
        <v/>
      </c>
      <c r="C356" s="29" t="str">
        <f t="shared" si="7"/>
        <v/>
      </c>
      <c r="D356" s="19" t="str">
        <f t="shared" si="5"/>
        <v/>
      </c>
      <c r="E356" s="20"/>
      <c r="F356" s="21" t="str">
        <f t="shared" si="3"/>
        <v/>
      </c>
      <c r="G356" s="22" t="str">
        <f t="shared" si="4"/>
        <v/>
      </c>
      <c r="H356" s="32"/>
      <c r="I356" s="24">
        <f>IFERROR(__xludf.DUMMYFUNCTION("SUM( FILTER(LogDistance, LogDate &gt;= $A356 - WEEKDAY($A356, 3), LogDate &lt;= $A356 ) )"),0.0)</f>
        <v>0</v>
      </c>
      <c r="J356" s="25">
        <f>IFERROR(__xludf.DUMMYFUNCTION("SUM( IFERROR( FILTER(LogDistance, LogDate &gt;= $A356 - (Day($A356) - 1), LogDate &lt;= $A356 ), 0) )"),0.0)</f>
        <v>0</v>
      </c>
      <c r="K356" s="25">
        <f>IFERROR(__xludf.DUMMYFUNCTION("SUM( IFERROR( FILTER(LogDistance, LogDate &gt;= DATE(YEAR($A356),1,1), LogDate &lt;= $A356 ), 0) )"),0.0)</f>
        <v>0</v>
      </c>
      <c r="L356" s="26">
        <f>IFERROR(__xludf.DUMMYFUNCTION("SUM( FILTER(LogDistance, LogDate &lt;= $A356 ) )"),0.0)</f>
        <v>0</v>
      </c>
      <c r="M356" s="32"/>
    </row>
    <row r="357">
      <c r="B357" s="17" t="str">
        <f t="shared" si="1"/>
        <v/>
      </c>
      <c r="C357" s="29" t="str">
        <f t="shared" si="7"/>
        <v/>
      </c>
      <c r="D357" s="19" t="str">
        <f t="shared" si="5"/>
        <v/>
      </c>
      <c r="E357" s="20"/>
      <c r="F357" s="21" t="str">
        <f t="shared" si="3"/>
        <v/>
      </c>
      <c r="G357" s="22" t="str">
        <f t="shared" si="4"/>
        <v/>
      </c>
      <c r="H357" s="32"/>
      <c r="I357" s="24">
        <f>IFERROR(__xludf.DUMMYFUNCTION("SUM( FILTER(LogDistance, LogDate &gt;= $A357 - WEEKDAY($A357, 3), LogDate &lt;= $A357 ) )"),0.0)</f>
        <v>0</v>
      </c>
      <c r="J357" s="25">
        <f>IFERROR(__xludf.DUMMYFUNCTION("SUM( IFERROR( FILTER(LogDistance, LogDate &gt;= $A357 - (Day($A357) - 1), LogDate &lt;= $A357 ), 0) )"),0.0)</f>
        <v>0</v>
      </c>
      <c r="K357" s="25">
        <f>IFERROR(__xludf.DUMMYFUNCTION("SUM( IFERROR( FILTER(LogDistance, LogDate &gt;= DATE(YEAR($A357),1,1), LogDate &lt;= $A357 ), 0) )"),0.0)</f>
        <v>0</v>
      </c>
      <c r="L357" s="26">
        <f>IFERROR(__xludf.DUMMYFUNCTION("SUM( FILTER(LogDistance, LogDate &lt;= $A357 ) )"),0.0)</f>
        <v>0</v>
      </c>
      <c r="M357" s="32"/>
    </row>
    <row r="358">
      <c r="B358" s="17" t="str">
        <f t="shared" si="1"/>
        <v/>
      </c>
      <c r="C358" s="29" t="str">
        <f t="shared" si="7"/>
        <v/>
      </c>
      <c r="D358" s="19" t="str">
        <f t="shared" si="5"/>
        <v/>
      </c>
      <c r="E358" s="20"/>
      <c r="F358" s="21" t="str">
        <f t="shared" si="3"/>
        <v/>
      </c>
      <c r="G358" s="22" t="str">
        <f t="shared" si="4"/>
        <v/>
      </c>
      <c r="H358" s="32"/>
      <c r="I358" s="24">
        <f>IFERROR(__xludf.DUMMYFUNCTION("SUM( FILTER(LogDistance, LogDate &gt;= $A358 - WEEKDAY($A358, 3), LogDate &lt;= $A358 ) )"),0.0)</f>
        <v>0</v>
      </c>
      <c r="J358" s="25">
        <f>IFERROR(__xludf.DUMMYFUNCTION("SUM( IFERROR( FILTER(LogDistance, LogDate &gt;= $A358 - (Day($A358) - 1), LogDate &lt;= $A358 ), 0) )"),0.0)</f>
        <v>0</v>
      </c>
      <c r="K358" s="25">
        <f>IFERROR(__xludf.DUMMYFUNCTION("SUM( IFERROR( FILTER(LogDistance, LogDate &gt;= DATE(YEAR($A358),1,1), LogDate &lt;= $A358 ), 0) )"),0.0)</f>
        <v>0</v>
      </c>
      <c r="L358" s="26">
        <f>IFERROR(__xludf.DUMMYFUNCTION("SUM( FILTER(LogDistance, LogDate &lt;= $A358 ) )"),0.0)</f>
        <v>0</v>
      </c>
      <c r="M358" s="32"/>
    </row>
    <row r="359">
      <c r="B359" s="17" t="str">
        <f t="shared" si="1"/>
        <v/>
      </c>
      <c r="C359" s="29" t="str">
        <f t="shared" si="7"/>
        <v/>
      </c>
      <c r="D359" s="19" t="str">
        <f t="shared" si="5"/>
        <v/>
      </c>
      <c r="E359" s="20"/>
      <c r="F359" s="21" t="str">
        <f t="shared" si="3"/>
        <v/>
      </c>
      <c r="G359" s="22" t="str">
        <f t="shared" si="4"/>
        <v/>
      </c>
      <c r="H359" s="32"/>
      <c r="I359" s="24">
        <f>IFERROR(__xludf.DUMMYFUNCTION("SUM( FILTER(LogDistance, LogDate &gt;= $A359 - WEEKDAY($A359, 3), LogDate &lt;= $A359 ) )"),0.0)</f>
        <v>0</v>
      </c>
      <c r="J359" s="25">
        <f>IFERROR(__xludf.DUMMYFUNCTION("SUM( IFERROR( FILTER(LogDistance, LogDate &gt;= $A359 - (Day($A359) - 1), LogDate &lt;= $A359 ), 0) )"),0.0)</f>
        <v>0</v>
      </c>
      <c r="K359" s="25">
        <f>IFERROR(__xludf.DUMMYFUNCTION("SUM( IFERROR( FILTER(LogDistance, LogDate &gt;= DATE(YEAR($A359),1,1), LogDate &lt;= $A359 ), 0) )"),0.0)</f>
        <v>0</v>
      </c>
      <c r="L359" s="26">
        <f>IFERROR(__xludf.DUMMYFUNCTION("SUM( FILTER(LogDistance, LogDate &lt;= $A359 ) )"),0.0)</f>
        <v>0</v>
      </c>
      <c r="M359" s="32"/>
    </row>
    <row r="360">
      <c r="B360" s="17" t="str">
        <f t="shared" si="1"/>
        <v/>
      </c>
      <c r="C360" s="29" t="str">
        <f t="shared" si="7"/>
        <v/>
      </c>
      <c r="D360" s="19" t="str">
        <f t="shared" si="5"/>
        <v/>
      </c>
      <c r="E360" s="20"/>
      <c r="F360" s="21" t="str">
        <f t="shared" si="3"/>
        <v/>
      </c>
      <c r="G360" s="22" t="str">
        <f t="shared" si="4"/>
        <v/>
      </c>
      <c r="H360" s="32"/>
      <c r="I360" s="24">
        <f>IFERROR(__xludf.DUMMYFUNCTION("SUM( FILTER(LogDistance, LogDate &gt;= $A360 - WEEKDAY($A360, 3), LogDate &lt;= $A360 ) )"),0.0)</f>
        <v>0</v>
      </c>
      <c r="J360" s="25">
        <f>IFERROR(__xludf.DUMMYFUNCTION("SUM( IFERROR( FILTER(LogDistance, LogDate &gt;= $A360 - (Day($A360) - 1), LogDate &lt;= $A360 ), 0) )"),0.0)</f>
        <v>0</v>
      </c>
      <c r="K360" s="25">
        <f>IFERROR(__xludf.DUMMYFUNCTION("SUM( IFERROR( FILTER(LogDistance, LogDate &gt;= DATE(YEAR($A360),1,1), LogDate &lt;= $A360 ), 0) )"),0.0)</f>
        <v>0</v>
      </c>
      <c r="L360" s="26">
        <f>IFERROR(__xludf.DUMMYFUNCTION("SUM( FILTER(LogDistance, LogDate &lt;= $A360 ) )"),0.0)</f>
        <v>0</v>
      </c>
      <c r="M360" s="32"/>
    </row>
    <row r="361">
      <c r="B361" s="17" t="str">
        <f t="shared" si="1"/>
        <v/>
      </c>
      <c r="C361" s="29" t="str">
        <f t="shared" si="7"/>
        <v/>
      </c>
      <c r="D361" s="19" t="str">
        <f t="shared" si="5"/>
        <v/>
      </c>
      <c r="E361" s="20"/>
      <c r="F361" s="21" t="str">
        <f t="shared" si="3"/>
        <v/>
      </c>
      <c r="G361" s="22" t="str">
        <f t="shared" si="4"/>
        <v/>
      </c>
      <c r="H361" s="32"/>
      <c r="I361" s="24">
        <f>IFERROR(__xludf.DUMMYFUNCTION("SUM( FILTER(LogDistance, LogDate &gt;= $A361 - WEEKDAY($A361, 3), LogDate &lt;= $A361 ) )"),0.0)</f>
        <v>0</v>
      </c>
      <c r="J361" s="25">
        <f>IFERROR(__xludf.DUMMYFUNCTION("SUM( IFERROR( FILTER(LogDistance, LogDate &gt;= $A361 - (Day($A361) - 1), LogDate &lt;= $A361 ), 0) )"),0.0)</f>
        <v>0</v>
      </c>
      <c r="K361" s="25">
        <f>IFERROR(__xludf.DUMMYFUNCTION("SUM( IFERROR( FILTER(LogDistance, LogDate &gt;= DATE(YEAR($A361),1,1), LogDate &lt;= $A361 ), 0) )"),0.0)</f>
        <v>0</v>
      </c>
      <c r="L361" s="26">
        <f>IFERROR(__xludf.DUMMYFUNCTION("SUM( FILTER(LogDistance, LogDate &lt;= $A361 ) )"),0.0)</f>
        <v>0</v>
      </c>
      <c r="M361" s="32"/>
    </row>
    <row r="362">
      <c r="B362" s="17" t="str">
        <f t="shared" si="1"/>
        <v/>
      </c>
      <c r="C362" s="29" t="str">
        <f t="shared" si="7"/>
        <v/>
      </c>
      <c r="D362" s="19" t="str">
        <f t="shared" si="5"/>
        <v/>
      </c>
      <c r="E362" s="20"/>
      <c r="F362" s="21" t="str">
        <f t="shared" si="3"/>
        <v/>
      </c>
      <c r="G362" s="22" t="str">
        <f t="shared" si="4"/>
        <v/>
      </c>
      <c r="H362" s="32"/>
      <c r="I362" s="24">
        <f>IFERROR(__xludf.DUMMYFUNCTION("SUM( FILTER(LogDistance, LogDate &gt;= $A362 - WEEKDAY($A362, 3), LogDate &lt;= $A362 ) )"),0.0)</f>
        <v>0</v>
      </c>
      <c r="J362" s="25">
        <f>IFERROR(__xludf.DUMMYFUNCTION("SUM( IFERROR( FILTER(LogDistance, LogDate &gt;= $A362 - (Day($A362) - 1), LogDate &lt;= $A362 ), 0) )"),0.0)</f>
        <v>0</v>
      </c>
      <c r="K362" s="25">
        <f>IFERROR(__xludf.DUMMYFUNCTION("SUM( IFERROR( FILTER(LogDistance, LogDate &gt;= DATE(YEAR($A362),1,1), LogDate &lt;= $A362 ), 0) )"),0.0)</f>
        <v>0</v>
      </c>
      <c r="L362" s="26">
        <f>IFERROR(__xludf.DUMMYFUNCTION("SUM( FILTER(LogDistance, LogDate &lt;= $A362 ) )"),0.0)</f>
        <v>0</v>
      </c>
      <c r="M362" s="32"/>
    </row>
    <row r="363">
      <c r="B363" s="17" t="str">
        <f t="shared" si="1"/>
        <v/>
      </c>
      <c r="C363" s="29" t="str">
        <f t="shared" si="7"/>
        <v/>
      </c>
      <c r="D363" s="19" t="str">
        <f t="shared" si="5"/>
        <v/>
      </c>
      <c r="E363" s="20"/>
      <c r="F363" s="21" t="str">
        <f t="shared" si="3"/>
        <v/>
      </c>
      <c r="G363" s="22" t="str">
        <f t="shared" si="4"/>
        <v/>
      </c>
      <c r="H363" s="32"/>
      <c r="I363" s="24">
        <f>IFERROR(__xludf.DUMMYFUNCTION("SUM( FILTER(LogDistance, LogDate &gt;= $A363 - WEEKDAY($A363, 3), LogDate &lt;= $A363 ) )"),0.0)</f>
        <v>0</v>
      </c>
      <c r="J363" s="25">
        <f>IFERROR(__xludf.DUMMYFUNCTION("SUM( IFERROR( FILTER(LogDistance, LogDate &gt;= $A363 - (Day($A363) - 1), LogDate &lt;= $A363 ), 0) )"),0.0)</f>
        <v>0</v>
      </c>
      <c r="K363" s="25">
        <f>IFERROR(__xludf.DUMMYFUNCTION("SUM( IFERROR( FILTER(LogDistance, LogDate &gt;= DATE(YEAR($A363),1,1), LogDate &lt;= $A363 ), 0) )"),0.0)</f>
        <v>0</v>
      </c>
      <c r="L363" s="26">
        <f>IFERROR(__xludf.DUMMYFUNCTION("SUM( FILTER(LogDistance, LogDate &lt;= $A363 ) )"),0.0)</f>
        <v>0</v>
      </c>
      <c r="M363" s="32"/>
    </row>
    <row r="364">
      <c r="B364" s="17" t="str">
        <f t="shared" si="1"/>
        <v/>
      </c>
      <c r="C364" s="29" t="str">
        <f t="shared" si="7"/>
        <v/>
      </c>
      <c r="D364" s="19" t="str">
        <f t="shared" si="5"/>
        <v/>
      </c>
      <c r="E364" s="20"/>
      <c r="F364" s="21" t="str">
        <f t="shared" si="3"/>
        <v/>
      </c>
      <c r="G364" s="22" t="str">
        <f t="shared" si="4"/>
        <v/>
      </c>
      <c r="H364" s="32"/>
      <c r="I364" s="24">
        <f>IFERROR(__xludf.DUMMYFUNCTION("SUM( FILTER(LogDistance, LogDate &gt;= $A364 - WEEKDAY($A364, 3), LogDate &lt;= $A364 ) )"),0.0)</f>
        <v>0</v>
      </c>
      <c r="J364" s="25">
        <f>IFERROR(__xludf.DUMMYFUNCTION("SUM( IFERROR( FILTER(LogDistance, LogDate &gt;= $A364 - (Day($A364) - 1), LogDate &lt;= $A364 ), 0) )"),0.0)</f>
        <v>0</v>
      </c>
      <c r="K364" s="25">
        <f>IFERROR(__xludf.DUMMYFUNCTION("SUM( IFERROR( FILTER(LogDistance, LogDate &gt;= DATE(YEAR($A364),1,1), LogDate &lt;= $A364 ), 0) )"),0.0)</f>
        <v>0</v>
      </c>
      <c r="L364" s="26">
        <f>IFERROR(__xludf.DUMMYFUNCTION("SUM( FILTER(LogDistance, LogDate &lt;= $A364 ) )"),0.0)</f>
        <v>0</v>
      </c>
      <c r="M364" s="32"/>
    </row>
    <row r="365">
      <c r="B365" s="17" t="str">
        <f t="shared" si="1"/>
        <v/>
      </c>
      <c r="C365" s="29" t="str">
        <f t="shared" si="7"/>
        <v/>
      </c>
      <c r="D365" s="19" t="str">
        <f t="shared" si="5"/>
        <v/>
      </c>
      <c r="E365" s="20"/>
      <c r="F365" s="21" t="str">
        <f t="shared" si="3"/>
        <v/>
      </c>
      <c r="G365" s="22" t="str">
        <f t="shared" si="4"/>
        <v/>
      </c>
      <c r="H365" s="32"/>
      <c r="I365" s="24">
        <f>IFERROR(__xludf.DUMMYFUNCTION("SUM( FILTER(LogDistance, LogDate &gt;= $A365 - WEEKDAY($A365, 3), LogDate &lt;= $A365 ) )"),0.0)</f>
        <v>0</v>
      </c>
      <c r="J365" s="25">
        <f>IFERROR(__xludf.DUMMYFUNCTION("SUM( IFERROR( FILTER(LogDistance, LogDate &gt;= $A365 - (Day($A365) - 1), LogDate &lt;= $A365 ), 0) )"),0.0)</f>
        <v>0</v>
      </c>
      <c r="K365" s="25">
        <f>IFERROR(__xludf.DUMMYFUNCTION("SUM( IFERROR( FILTER(LogDistance, LogDate &gt;= DATE(YEAR($A365),1,1), LogDate &lt;= $A365 ), 0) )"),0.0)</f>
        <v>0</v>
      </c>
      <c r="L365" s="26">
        <f>IFERROR(__xludf.DUMMYFUNCTION("SUM( FILTER(LogDistance, LogDate &lt;= $A365 ) )"),0.0)</f>
        <v>0</v>
      </c>
      <c r="M365" s="32"/>
    </row>
  </sheetData>
  <mergeCells count="3">
    <mergeCell ref="C1:D1"/>
    <mergeCell ref="F1:G1"/>
    <mergeCell ref="I1:L1"/>
  </mergeCells>
  <conditionalFormatting sqref="F3:F365">
    <cfRule type="cellIs" dxfId="0" priority="1" operator="lessThan">
      <formula>"12/30/1899"</formula>
    </cfRule>
  </conditionalFormatting>
  <conditionalFormatting sqref="F3:F365">
    <cfRule type="cellIs" dxfId="1" priority="2" operator="between">
      <formula>"12/30/1899"</formula>
      <formula>"12/30/1899"</formula>
    </cfRule>
  </conditionalFormatting>
  <conditionalFormatting sqref="F3:F365">
    <cfRule type="cellIs" dxfId="2" priority="3" operator="between">
      <formula>"12/30/1899"</formula>
      <formula>"12/30/1899"</formula>
    </cfRule>
  </conditionalFormatting>
  <conditionalFormatting sqref="F3:F365">
    <cfRule type="cellIs" dxfId="3" priority="4" operator="between">
      <formula>"12/30/1899"</formula>
      <formula>"12/30/1899"</formula>
    </cfRule>
  </conditionalFormatting>
  <conditionalFormatting sqref="F3:F365">
    <cfRule type="cellIs" dxfId="4" priority="5" operator="greaterThan">
      <formula>"12/30/1899"</formula>
    </cfRule>
  </conditionalFormatting>
  <dataValidations>
    <dataValidation type="list" allowBlank="1" showInputMessage="1" showErrorMessage="1" prompt="Select a shoe from the Shoes sheet." sqref="M3:M365">
      <formula1>Shoes!$A$2:$A$17</formula1>
    </dataValidation>
    <dataValidation type="list" allowBlank="1" showInputMessage="1" prompt="Select the type of run." sqref="H3:H365">
      <formula1>RunTypes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sheetData>
    <row r="1">
      <c r="A1" s="33" t="s">
        <v>40</v>
      </c>
      <c r="D1" s="33" t="s">
        <v>41</v>
      </c>
      <c r="G1" s="33" t="s">
        <v>42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>
      <c r="A3" s="33" t="s">
        <v>43</v>
      </c>
      <c r="D3" s="35">
        <v>0.7493055555555556</v>
      </c>
      <c r="G3" s="33">
        <f>ROUNDUP((DATE(2024, 7, 4) - TODAY()) / 7, 0)</f>
        <v>30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>
      <c r="A7" s="36" t="s">
        <v>44</v>
      </c>
      <c r="D7" s="36" t="s">
        <v>45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>
      <c r="A9" s="36" t="s">
        <v>46</v>
      </c>
      <c r="D9" s="37" t="s">
        <v>47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>
      <c r="A11" s="37" t="s">
        <v>48</v>
      </c>
      <c r="D11" s="38">
        <v>0.2965277777777778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>
      <c r="A13" s="36" t="s">
        <v>49</v>
      </c>
      <c r="D13" s="39"/>
      <c r="E13" s="39"/>
      <c r="F13" s="3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>
      <c r="D14" s="39"/>
      <c r="E14" s="39"/>
      <c r="F14" s="39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>
      <c r="A16" s="40" t="s">
        <v>50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>
      <c r="A18" s="41" t="s">
        <v>51</v>
      </c>
      <c r="D18" s="41" t="s">
        <v>52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>
      <c r="A20" s="42" t="s">
        <v>53</v>
      </c>
      <c r="D20" s="42" t="s">
        <v>54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>
      <c r="A22" s="42" t="s">
        <v>55</v>
      </c>
      <c r="D22" s="41" t="s">
        <v>56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>
      <c r="A24" s="41" t="s">
        <v>57</v>
      </c>
      <c r="D24" s="41" t="s">
        <v>58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>
      <c r="A27" s="34"/>
      <c r="B27" s="43" t="s">
        <v>59</v>
      </c>
      <c r="F27" s="44" t="s">
        <v>60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>
      <c r="A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>
      <c r="A31" s="34"/>
      <c r="B31" s="45" t="s">
        <v>61</v>
      </c>
      <c r="D31" s="45" t="s">
        <v>62</v>
      </c>
      <c r="F31" s="45" t="s">
        <v>63</v>
      </c>
      <c r="H31" s="45" t="s">
        <v>64</v>
      </c>
      <c r="J31" s="45" t="s">
        <v>65</v>
      </c>
      <c r="L31" s="45" t="s">
        <v>66</v>
      </c>
      <c r="N31" s="45" t="s">
        <v>67</v>
      </c>
      <c r="P31" s="45" t="s">
        <v>68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>
      <c r="A32" s="46"/>
      <c r="B32" s="47">
        <v>45264.0</v>
      </c>
      <c r="D32" s="44" t="s">
        <v>69</v>
      </c>
      <c r="F32" s="44" t="s">
        <v>70</v>
      </c>
      <c r="H32" s="44" t="s">
        <v>71</v>
      </c>
      <c r="J32" s="44" t="s">
        <v>71</v>
      </c>
      <c r="L32" s="44" t="s">
        <v>72</v>
      </c>
      <c r="N32" s="34" t="s">
        <v>73</v>
      </c>
      <c r="P32" s="44" t="s">
        <v>74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>
      <c r="A33" s="46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>
      <c r="A34" s="45" t="s">
        <v>75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>
      <c r="A36" s="46"/>
      <c r="B36" s="47">
        <v>45271.0</v>
      </c>
      <c r="D36" s="34" t="s">
        <v>76</v>
      </c>
      <c r="F36" s="34" t="s">
        <v>77</v>
      </c>
      <c r="H36" s="34" t="s">
        <v>78</v>
      </c>
      <c r="J36" s="34" t="s">
        <v>79</v>
      </c>
      <c r="L36" s="34" t="s">
        <v>80</v>
      </c>
      <c r="N36" s="34" t="s">
        <v>73</v>
      </c>
      <c r="P36" s="34" t="s">
        <v>81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>
      <c r="A37" s="46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>
      <c r="A38" s="45" t="s">
        <v>75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>
      <c r="A40" s="46"/>
      <c r="B40" s="47">
        <v>45278.0</v>
      </c>
      <c r="D40" s="34" t="s">
        <v>76</v>
      </c>
      <c r="F40" s="34" t="s">
        <v>77</v>
      </c>
      <c r="H40" s="34" t="s">
        <v>82</v>
      </c>
      <c r="J40" s="34" t="s">
        <v>79</v>
      </c>
      <c r="L40" s="34" t="s">
        <v>80</v>
      </c>
      <c r="N40" s="34" t="s">
        <v>83</v>
      </c>
      <c r="P40" s="34" t="s">
        <v>84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>
      <c r="A41" s="46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>
      <c r="A42" s="45" t="s">
        <v>75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>
      <c r="A44" s="46"/>
      <c r="B44" s="47">
        <v>45285.0</v>
      </c>
      <c r="D44" s="34" t="s">
        <v>77</v>
      </c>
      <c r="F44" s="34" t="s">
        <v>77</v>
      </c>
      <c r="H44" s="34" t="s">
        <v>85</v>
      </c>
      <c r="J44" s="34" t="s">
        <v>80</v>
      </c>
      <c r="L44" s="34" t="s">
        <v>80</v>
      </c>
      <c r="N44" s="34" t="s">
        <v>86</v>
      </c>
      <c r="P44" s="34" t="s">
        <v>87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>
      <c r="A45" s="46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>
      <c r="A46" s="45" t="s">
        <v>75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>
      <c r="A48" s="46"/>
      <c r="B48" s="47">
        <v>45280.0</v>
      </c>
      <c r="D48" s="34" t="s">
        <v>76</v>
      </c>
      <c r="F48" s="34" t="s">
        <v>77</v>
      </c>
      <c r="H48" s="34" t="s">
        <v>78</v>
      </c>
      <c r="J48" s="34" t="s">
        <v>79</v>
      </c>
      <c r="L48" s="34" t="s">
        <v>80</v>
      </c>
      <c r="N48" s="34" t="s">
        <v>73</v>
      </c>
      <c r="P48" s="34" t="s">
        <v>81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>
      <c r="A49" s="46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>
      <c r="A50" s="45" t="s">
        <v>75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>
      <c r="A52" s="46"/>
      <c r="B52" s="47">
        <v>6685400.0</v>
      </c>
      <c r="D52" s="34" t="s">
        <v>76</v>
      </c>
      <c r="F52" s="34" t="s">
        <v>77</v>
      </c>
      <c r="H52" s="34" t="s">
        <v>78</v>
      </c>
      <c r="J52" s="34" t="s">
        <v>79</v>
      </c>
      <c r="L52" s="34" t="s">
        <v>80</v>
      </c>
      <c r="N52" s="34" t="s">
        <v>83</v>
      </c>
      <c r="P52" s="34" t="s">
        <v>84</v>
      </c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>
      <c r="A53" s="46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>
      <c r="A54" s="46"/>
      <c r="B54" s="47">
        <v>45299.0</v>
      </c>
      <c r="P54" s="34" t="s">
        <v>88</v>
      </c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>
      <c r="A55" s="46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>
      <c r="A56" s="46"/>
      <c r="B56" s="47">
        <v>45306.0</v>
      </c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>
      <c r="A57" s="46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>
      <c r="A58" s="46"/>
      <c r="B58" s="47">
        <v>45313.0</v>
      </c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>
      <c r="A59" s="46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>
      <c r="A60" s="46"/>
      <c r="B60" s="47">
        <v>45327.0</v>
      </c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>
      <c r="A61" s="46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>
      <c r="A62" s="46"/>
      <c r="B62" s="47">
        <v>45286.0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>
      <c r="A63" s="46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>
      <c r="A64" s="46"/>
      <c r="B64" s="47">
        <v>45287.0</v>
      </c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>
      <c r="A65" s="46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  <row r="776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</row>
    <row r="777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</row>
    <row r="778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</row>
    <row r="779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</row>
    <row r="780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</row>
    <row r="78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</row>
    <row r="782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</row>
    <row r="783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</row>
    <row r="784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</row>
    <row r="78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</row>
    <row r="786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</row>
    <row r="787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</row>
    <row r="788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</row>
    <row r="789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</row>
    <row r="790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</row>
    <row r="79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</row>
    <row r="792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</row>
    <row r="793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</row>
    <row r="794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</row>
    <row r="79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</row>
    <row r="796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</row>
    <row r="797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</row>
    <row r="798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</row>
    <row r="799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</row>
    <row r="800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</row>
    <row r="80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</row>
    <row r="802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</row>
    <row r="803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</row>
    <row r="804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</row>
    <row r="80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</row>
    <row r="806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</row>
    <row r="807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</row>
    <row r="808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</row>
    <row r="809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</row>
    <row r="810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</row>
    <row r="81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</row>
    <row r="812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</row>
    <row r="813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</row>
    <row r="814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</row>
    <row r="81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</row>
    <row r="816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</row>
    <row r="817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</row>
    <row r="818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</row>
    <row r="819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</row>
    <row r="820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</row>
    <row r="82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</row>
    <row r="822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</row>
    <row r="823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</row>
    <row r="824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</row>
    <row r="82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</row>
    <row r="826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</row>
    <row r="827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</row>
    <row r="828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</row>
    <row r="829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</row>
    <row r="830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</row>
    <row r="83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</row>
    <row r="832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</row>
    <row r="833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</row>
    <row r="834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</row>
    <row r="83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</row>
    <row r="836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</row>
    <row r="837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</row>
    <row r="838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</row>
    <row r="839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</row>
    <row r="840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</row>
    <row r="84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</row>
    <row r="842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</row>
    <row r="843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</row>
    <row r="844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</row>
    <row r="84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</row>
    <row r="846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</row>
    <row r="847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</row>
    <row r="848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</row>
    <row r="849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</row>
    <row r="850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</row>
    <row r="85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</row>
    <row r="852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</row>
    <row r="853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</row>
    <row r="854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</row>
    <row r="85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</row>
    <row r="856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</row>
    <row r="857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</row>
    <row r="858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</row>
    <row r="859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</row>
    <row r="860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</row>
    <row r="86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</row>
    <row r="862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</row>
    <row r="863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</row>
    <row r="864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</row>
    <row r="86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</row>
    <row r="866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</row>
    <row r="867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</row>
    <row r="868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</row>
    <row r="869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</row>
    <row r="870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</row>
    <row r="87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</row>
    <row r="872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</row>
    <row r="873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</row>
    <row r="874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</row>
    <row r="8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</row>
    <row r="876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</row>
    <row r="877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</row>
    <row r="878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</row>
    <row r="879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</row>
    <row r="880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</row>
    <row r="88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</row>
    <row r="882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</row>
    <row r="883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</row>
    <row r="884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</row>
    <row r="88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</row>
    <row r="886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</row>
    <row r="887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</row>
    <row r="888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</row>
    <row r="889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</row>
    <row r="890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</row>
    <row r="89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</row>
    <row r="892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</row>
    <row r="893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</row>
    <row r="894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</row>
    <row r="89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</row>
    <row r="896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</row>
    <row r="897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</row>
    <row r="898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</row>
    <row r="899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</row>
    <row r="900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</row>
    <row r="90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</row>
    <row r="902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</row>
    <row r="903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</row>
    <row r="904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</row>
    <row r="90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</row>
    <row r="906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</row>
    <row r="907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</row>
    <row r="908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</row>
    <row r="909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</row>
    <row r="910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</row>
    <row r="91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</row>
    <row r="912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</row>
    <row r="913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</row>
    <row r="914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</row>
    <row r="91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</row>
    <row r="916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</row>
    <row r="917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</row>
    <row r="918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</row>
    <row r="919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</row>
    <row r="920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</row>
    <row r="92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</row>
    <row r="922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</row>
    <row r="923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</row>
    <row r="924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</row>
    <row r="92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</row>
    <row r="926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</row>
    <row r="927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</row>
    <row r="928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</row>
    <row r="929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</row>
    <row r="930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</row>
    <row r="93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</row>
    <row r="932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</row>
    <row r="933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</row>
    <row r="934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</row>
    <row r="93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</row>
    <row r="936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</row>
    <row r="937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</row>
    <row r="938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</row>
    <row r="939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</row>
    <row r="940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</row>
    <row r="94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</row>
    <row r="942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</row>
    <row r="943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</row>
    <row r="944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</row>
    <row r="94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</row>
    <row r="946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</row>
    <row r="947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</row>
    <row r="948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</row>
    <row r="949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</row>
    <row r="950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</row>
    <row r="95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</row>
    <row r="952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</row>
    <row r="953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</row>
    <row r="954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</row>
    <row r="95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</row>
    <row r="956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</row>
    <row r="957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</row>
    <row r="958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</row>
    <row r="959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</row>
    <row r="960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</row>
    <row r="96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</row>
    <row r="962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</row>
    <row r="963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</row>
    <row r="964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</row>
    <row r="96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</row>
    <row r="966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</row>
    <row r="967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</row>
    <row r="968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</row>
    <row r="969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</row>
    <row r="970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</row>
    <row r="97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</row>
    <row r="972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</row>
    <row r="973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</row>
    <row r="974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</row>
    <row r="9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</row>
    <row r="976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</row>
    <row r="977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</row>
    <row r="978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</row>
    <row r="979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</row>
    <row r="980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</row>
    <row r="98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</row>
    <row r="982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</row>
    <row r="983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</row>
    <row r="984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</row>
    <row r="98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</row>
    <row r="986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</row>
    <row r="987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</row>
    <row r="988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</row>
    <row r="989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</row>
    <row r="990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</row>
    <row r="99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</row>
    <row r="992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</row>
    <row r="993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</row>
    <row r="994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</row>
    <row r="99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</row>
    <row r="996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</row>
    <row r="997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</row>
    <row r="998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</row>
    <row r="999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</row>
    <row r="1000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</row>
    <row r="1001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</row>
    <row r="1002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</row>
    <row r="1003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</row>
    <row r="1004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</row>
    <row r="100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</row>
    <row r="1006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</row>
    <row r="1007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</row>
    <row r="1008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</row>
    <row r="1009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</row>
    <row r="1010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</row>
    <row r="1011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</row>
    <row r="1012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</row>
    <row r="1013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</row>
    <row r="1014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</row>
    <row r="101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</row>
    <row r="1016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</row>
    <row r="1017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</row>
    <row r="1018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</row>
    <row r="1019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</row>
    <row r="1020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</row>
    <row r="1021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</row>
    <row r="1022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</row>
    <row r="1023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</row>
    <row r="1024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</row>
    <row r="10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</row>
    <row r="1026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</row>
    <row r="1027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</row>
    <row r="1028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</row>
    <row r="1029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</row>
    <row r="1030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</row>
    <row r="1031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</row>
    <row r="1032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</row>
    <row r="1033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</row>
    <row r="1034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</row>
    <row r="103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</row>
    <row r="1036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</row>
    <row r="1037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</row>
    <row r="1038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</row>
    <row r="1039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</row>
    <row r="1040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</row>
  </sheetData>
  <mergeCells count="209">
    <mergeCell ref="B48:C49"/>
    <mergeCell ref="D48:E49"/>
    <mergeCell ref="F48:G49"/>
    <mergeCell ref="H48:I49"/>
    <mergeCell ref="J48:K49"/>
    <mergeCell ref="L48:M49"/>
    <mergeCell ref="N48:O49"/>
    <mergeCell ref="P48:Q49"/>
    <mergeCell ref="A46:A47"/>
    <mergeCell ref="B46:B47"/>
    <mergeCell ref="C46:C47"/>
    <mergeCell ref="D46:D47"/>
    <mergeCell ref="E46:E47"/>
    <mergeCell ref="F46:F47"/>
    <mergeCell ref="G46:G47"/>
    <mergeCell ref="B36:C37"/>
    <mergeCell ref="D36:E37"/>
    <mergeCell ref="F36:G37"/>
    <mergeCell ref="H36:I37"/>
    <mergeCell ref="J36:K37"/>
    <mergeCell ref="L36:M37"/>
    <mergeCell ref="N36:O37"/>
    <mergeCell ref="P36:Q37"/>
    <mergeCell ref="B32:C33"/>
    <mergeCell ref="A34:A35"/>
    <mergeCell ref="B34:B35"/>
    <mergeCell ref="C34:C35"/>
    <mergeCell ref="D34:D35"/>
    <mergeCell ref="E34:E35"/>
    <mergeCell ref="F34:F35"/>
    <mergeCell ref="O38:O39"/>
    <mergeCell ref="P38:P39"/>
    <mergeCell ref="H38:H39"/>
    <mergeCell ref="I38:I39"/>
    <mergeCell ref="J38:J39"/>
    <mergeCell ref="K38:K39"/>
    <mergeCell ref="L38:L39"/>
    <mergeCell ref="M38:M39"/>
    <mergeCell ref="N38:N39"/>
    <mergeCell ref="B40:C41"/>
    <mergeCell ref="D40:E41"/>
    <mergeCell ref="F40:G41"/>
    <mergeCell ref="H40:I41"/>
    <mergeCell ref="J40:K41"/>
    <mergeCell ref="L40:M41"/>
    <mergeCell ref="N40:O41"/>
    <mergeCell ref="P40:Q41"/>
    <mergeCell ref="B44:C45"/>
    <mergeCell ref="D44:E45"/>
    <mergeCell ref="F44:G45"/>
    <mergeCell ref="H44:I45"/>
    <mergeCell ref="J44:K45"/>
    <mergeCell ref="L44:M45"/>
    <mergeCell ref="N44:O45"/>
    <mergeCell ref="P44:Q45"/>
    <mergeCell ref="B52:C53"/>
    <mergeCell ref="D52:E53"/>
    <mergeCell ref="F52:G53"/>
    <mergeCell ref="H52:I53"/>
    <mergeCell ref="J52:K53"/>
    <mergeCell ref="L52:M53"/>
    <mergeCell ref="N52:O53"/>
    <mergeCell ref="P52:Q53"/>
    <mergeCell ref="N34:N35"/>
    <mergeCell ref="O34:O35"/>
    <mergeCell ref="G34:G35"/>
    <mergeCell ref="H34:H35"/>
    <mergeCell ref="I34:I35"/>
    <mergeCell ref="J34:J35"/>
    <mergeCell ref="K34:K35"/>
    <mergeCell ref="L34:L35"/>
    <mergeCell ref="M34:M35"/>
    <mergeCell ref="A1:C2"/>
    <mergeCell ref="D1:F2"/>
    <mergeCell ref="G1:I2"/>
    <mergeCell ref="A3:C4"/>
    <mergeCell ref="D3:F4"/>
    <mergeCell ref="G3:I4"/>
    <mergeCell ref="D7:F8"/>
    <mergeCell ref="A7:C8"/>
    <mergeCell ref="A9:C10"/>
    <mergeCell ref="D9:F10"/>
    <mergeCell ref="A11:C12"/>
    <mergeCell ref="D11:F12"/>
    <mergeCell ref="A13:C14"/>
    <mergeCell ref="A16:F17"/>
    <mergeCell ref="A18:C19"/>
    <mergeCell ref="D18:F19"/>
    <mergeCell ref="A20:C21"/>
    <mergeCell ref="D20:F21"/>
    <mergeCell ref="A22:C23"/>
    <mergeCell ref="D22:F23"/>
    <mergeCell ref="A24:C25"/>
    <mergeCell ref="J31:K31"/>
    <mergeCell ref="L31:M31"/>
    <mergeCell ref="N31:O31"/>
    <mergeCell ref="P31:Q31"/>
    <mergeCell ref="D24:F25"/>
    <mergeCell ref="B27:E28"/>
    <mergeCell ref="F27:H28"/>
    <mergeCell ref="B31:C31"/>
    <mergeCell ref="D31:E31"/>
    <mergeCell ref="F31:G31"/>
    <mergeCell ref="H31:I31"/>
    <mergeCell ref="P34:P35"/>
    <mergeCell ref="Q34:Q35"/>
    <mergeCell ref="D32:E33"/>
    <mergeCell ref="F32:G33"/>
    <mergeCell ref="H32:I33"/>
    <mergeCell ref="J32:K33"/>
    <mergeCell ref="L32:M33"/>
    <mergeCell ref="N32:O33"/>
    <mergeCell ref="P32:Q33"/>
    <mergeCell ref="O42:O43"/>
    <mergeCell ref="P42:P43"/>
    <mergeCell ref="H42:H43"/>
    <mergeCell ref="I42:I43"/>
    <mergeCell ref="J42:J43"/>
    <mergeCell ref="K42:K43"/>
    <mergeCell ref="L42:L43"/>
    <mergeCell ref="M42:M43"/>
    <mergeCell ref="N42:N43"/>
    <mergeCell ref="A38:A39"/>
    <mergeCell ref="B38:B39"/>
    <mergeCell ref="C38:C39"/>
    <mergeCell ref="D38:D39"/>
    <mergeCell ref="E38:E39"/>
    <mergeCell ref="F38:F39"/>
    <mergeCell ref="G38:G39"/>
    <mergeCell ref="A42:A43"/>
    <mergeCell ref="B42:B43"/>
    <mergeCell ref="C42:C43"/>
    <mergeCell ref="D42:D43"/>
    <mergeCell ref="E42:E43"/>
    <mergeCell ref="F42:F43"/>
    <mergeCell ref="G42:G43"/>
    <mergeCell ref="O46:O47"/>
    <mergeCell ref="P46:P47"/>
    <mergeCell ref="H46:H47"/>
    <mergeCell ref="I46:I47"/>
    <mergeCell ref="J46:J47"/>
    <mergeCell ref="K46:K47"/>
    <mergeCell ref="L46:L47"/>
    <mergeCell ref="M46:M47"/>
    <mergeCell ref="N46:N47"/>
    <mergeCell ref="O50:O51"/>
    <mergeCell ref="P50:P51"/>
    <mergeCell ref="H50:H51"/>
    <mergeCell ref="I50:I51"/>
    <mergeCell ref="J50:J51"/>
    <mergeCell ref="K50:K51"/>
    <mergeCell ref="L50:L51"/>
    <mergeCell ref="M50:M51"/>
    <mergeCell ref="N50:N51"/>
    <mergeCell ref="B58:C59"/>
    <mergeCell ref="B60:C61"/>
    <mergeCell ref="D60:E61"/>
    <mergeCell ref="F60:G61"/>
    <mergeCell ref="H60:I61"/>
    <mergeCell ref="J60:K61"/>
    <mergeCell ref="L60:M61"/>
    <mergeCell ref="D62:E63"/>
    <mergeCell ref="F62:G63"/>
    <mergeCell ref="H62:I63"/>
    <mergeCell ref="J62:K63"/>
    <mergeCell ref="L62:M63"/>
    <mergeCell ref="N62:O63"/>
    <mergeCell ref="P62:Q63"/>
    <mergeCell ref="A50:A51"/>
    <mergeCell ref="B50:B51"/>
    <mergeCell ref="C50:C51"/>
    <mergeCell ref="D50:D51"/>
    <mergeCell ref="E50:E51"/>
    <mergeCell ref="F50:F51"/>
    <mergeCell ref="G50:G51"/>
    <mergeCell ref="D54:E55"/>
    <mergeCell ref="F54:G55"/>
    <mergeCell ref="H54:I55"/>
    <mergeCell ref="J54:K55"/>
    <mergeCell ref="L54:M55"/>
    <mergeCell ref="N54:O55"/>
    <mergeCell ref="P54:Q55"/>
    <mergeCell ref="N56:O57"/>
    <mergeCell ref="P56:Q57"/>
    <mergeCell ref="B54:C55"/>
    <mergeCell ref="B56:C57"/>
    <mergeCell ref="D56:E57"/>
    <mergeCell ref="F56:G57"/>
    <mergeCell ref="H56:I57"/>
    <mergeCell ref="J56:K57"/>
    <mergeCell ref="L56:M57"/>
    <mergeCell ref="D58:E59"/>
    <mergeCell ref="F58:G59"/>
    <mergeCell ref="H58:I59"/>
    <mergeCell ref="J58:K59"/>
    <mergeCell ref="L58:M59"/>
    <mergeCell ref="N58:O59"/>
    <mergeCell ref="P58:Q59"/>
    <mergeCell ref="N60:O61"/>
    <mergeCell ref="P60:Q61"/>
    <mergeCell ref="N64:O65"/>
    <mergeCell ref="P64:Q65"/>
    <mergeCell ref="B62:C63"/>
    <mergeCell ref="B64:C65"/>
    <mergeCell ref="D64:E65"/>
    <mergeCell ref="F64:G65"/>
    <mergeCell ref="H64:I65"/>
    <mergeCell ref="J64:K65"/>
    <mergeCell ref="L64:M6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2.75"/>
  <cols>
    <col customWidth="1" min="1" max="1" width="23.5"/>
    <col customWidth="1" min="2" max="2" width="9.25"/>
    <col customWidth="1" min="3" max="3" width="4.75"/>
    <col customWidth="1" min="4" max="4" width="4.88"/>
    <col customWidth="1" min="5" max="5" width="6.13"/>
    <col customWidth="1" min="6" max="6" width="7.13"/>
    <col customWidth="1" min="7" max="7" width="4.13"/>
    <col customWidth="1" min="8" max="8" width="6.63"/>
    <col customWidth="1" min="9" max="9" width="6.5"/>
    <col customWidth="1" min="10" max="10" width="6.0"/>
    <col customWidth="1" min="11" max="11" width="8.75"/>
    <col customWidth="1" min="12" max="12" width="6.63"/>
    <col customWidth="1" min="13" max="13" width="8.88"/>
    <col customWidth="1" min="14" max="14" width="6.25"/>
    <col customWidth="1" min="15" max="15" width="9.0"/>
    <col customWidth="1" min="16" max="16" width="24.5"/>
    <col customWidth="1" min="17" max="17" width="65.5"/>
  </cols>
  <sheetData>
    <row r="1">
      <c r="A1" s="2" t="s">
        <v>89</v>
      </c>
      <c r="B1" s="6" t="s">
        <v>0</v>
      </c>
      <c r="C1" s="48" t="s">
        <v>1</v>
      </c>
      <c r="D1" s="6" t="s">
        <v>2</v>
      </c>
      <c r="E1" s="4"/>
      <c r="F1" s="5" t="s">
        <v>3</v>
      </c>
      <c r="G1" s="7" t="s">
        <v>90</v>
      </c>
      <c r="H1" s="6" t="s">
        <v>4</v>
      </c>
      <c r="I1" s="4"/>
      <c r="J1" s="6" t="s">
        <v>91</v>
      </c>
      <c r="L1" s="1" t="s">
        <v>92</v>
      </c>
      <c r="N1" s="1" t="s">
        <v>93</v>
      </c>
      <c r="O1" s="4"/>
      <c r="P1" s="7" t="s">
        <v>7</v>
      </c>
      <c r="Q1" s="6" t="s">
        <v>8</v>
      </c>
    </row>
    <row r="2">
      <c r="A2" s="49"/>
      <c r="B2" s="50"/>
      <c r="C2" s="49" t="str">
        <f t="shared" ref="C2:C60" si="1">IF( ISBLANK($B2), "", TEXT($B2, "ddd"))</f>
        <v/>
      </c>
      <c r="D2" s="14" t="s">
        <v>9</v>
      </c>
      <c r="E2" s="11" t="s">
        <v>94</v>
      </c>
      <c r="F2" s="51"/>
      <c r="G2" s="51"/>
      <c r="H2" s="13" t="s">
        <v>11</v>
      </c>
      <c r="I2" s="11" t="s">
        <v>12</v>
      </c>
      <c r="J2" s="13" t="s">
        <v>95</v>
      </c>
      <c r="K2" s="14" t="s">
        <v>96</v>
      </c>
      <c r="L2" s="14" t="s">
        <v>95</v>
      </c>
      <c r="M2" s="14" t="s">
        <v>96</v>
      </c>
      <c r="N2" s="14" t="s">
        <v>95</v>
      </c>
      <c r="O2" s="11" t="s">
        <v>96</v>
      </c>
      <c r="P2" s="51"/>
      <c r="Q2" s="50"/>
    </row>
    <row r="3">
      <c r="A3" s="52"/>
      <c r="B3" s="53"/>
      <c r="C3" s="17" t="str">
        <f t="shared" si="1"/>
        <v/>
      </c>
      <c r="D3" s="54" t="str">
        <f t="shared" ref="D3:D60" si="2"> IF( ISBLANK($F3), "", 0.000621371 * $E3 )</f>
        <v/>
      </c>
      <c r="E3" s="55" t="str">
        <f t="shared" ref="E3:E60" si="3"> IF( ISBLANK($F3), "", $D3 / 0.000621371 )</f>
        <v/>
      </c>
      <c r="F3" s="20"/>
      <c r="G3" s="56" t="str">
        <f>IFERROR(__xludf.DUMMYFUNCTION(" IF( ISBLANK($F3), """", IF ($F3 = MIN( FILTER( RaceTime, RaceDistance = $D3) ), ""PR"", """" ) )"),"")</f>
        <v/>
      </c>
      <c r="H3" s="21" t="str">
        <f t="shared" ref="H3:H60" si="4"> IF( ISBLANK(F3), "", IF(ISBLANK(D3), "", F3 / D3))</f>
        <v/>
      </c>
      <c r="I3" s="22" t="str">
        <f t="shared" ref="I3:I60" si="5"> IF(ISBLANK(F3), "", IF( ISBLANK(E3), "", F3 / (E3 / 1000)))</f>
        <v/>
      </c>
      <c r="J3" s="57"/>
      <c r="N3" s="58" t="str">
        <f t="shared" ref="N3:N60" si="6"> IF( ISBLANK($J3), "", IF( ISBLANK($L3), "", 1 - $J3 / $L3 ) )</f>
        <v/>
      </c>
      <c r="O3" s="59" t="str">
        <f t="shared" ref="O3:O60" si="7"> IF( ISBLANK($K3), "", IF( ISBLANK($M3), "", 1 - $K3 / $M3 ) )</f>
        <v/>
      </c>
      <c r="P3" s="30"/>
      <c r="Q3" s="60"/>
    </row>
    <row r="4">
      <c r="A4" s="52"/>
      <c r="B4" s="53"/>
      <c r="C4" s="17" t="str">
        <f t="shared" si="1"/>
        <v/>
      </c>
      <c r="D4" s="54" t="str">
        <f t="shared" si="2"/>
        <v/>
      </c>
      <c r="E4" s="55" t="str">
        <f t="shared" si="3"/>
        <v/>
      </c>
      <c r="F4" s="20"/>
      <c r="G4" s="56" t="str">
        <f>IFERROR(__xludf.DUMMYFUNCTION(" IF( ISBLANK($F4), """", IF ($F4 = MIN( FILTER( RaceTime, RaceDistance = $D4) ), ""PR"", """" ) )"),"")</f>
        <v/>
      </c>
      <c r="H4" s="21" t="str">
        <f t="shared" si="4"/>
        <v/>
      </c>
      <c r="I4" s="22" t="str">
        <f t="shared" si="5"/>
        <v/>
      </c>
      <c r="J4" s="60"/>
      <c r="N4" s="61" t="str">
        <f t="shared" si="6"/>
        <v/>
      </c>
      <c r="O4" s="62" t="str">
        <f t="shared" si="7"/>
        <v/>
      </c>
      <c r="P4" s="30"/>
      <c r="Q4" s="57"/>
    </row>
    <row r="5">
      <c r="A5" s="52"/>
      <c r="B5" s="53"/>
      <c r="C5" s="17" t="str">
        <f t="shared" si="1"/>
        <v/>
      </c>
      <c r="D5" s="54" t="str">
        <f t="shared" si="2"/>
        <v/>
      </c>
      <c r="E5" s="55" t="str">
        <f t="shared" si="3"/>
        <v/>
      </c>
      <c r="F5" s="20"/>
      <c r="G5" s="56" t="str">
        <f>IFERROR(__xludf.DUMMYFUNCTION(" IF( ISBLANK($F5), """", IF ($F5 = MIN( FILTER( RaceTime, RaceDistance = $D5) ), ""PR"", """" ) )"),"")</f>
        <v/>
      </c>
      <c r="H5" s="21" t="str">
        <f t="shared" si="4"/>
        <v/>
      </c>
      <c r="I5" s="22" t="str">
        <f t="shared" si="5"/>
        <v/>
      </c>
      <c r="J5" s="60"/>
      <c r="N5" s="61" t="str">
        <f t="shared" si="6"/>
        <v/>
      </c>
      <c r="O5" s="62" t="str">
        <f t="shared" si="7"/>
        <v/>
      </c>
      <c r="P5" s="30"/>
      <c r="Q5" s="60"/>
    </row>
    <row r="6">
      <c r="A6" s="52"/>
      <c r="B6" s="53"/>
      <c r="C6" s="17" t="str">
        <f t="shared" si="1"/>
        <v/>
      </c>
      <c r="D6" s="54" t="str">
        <f t="shared" si="2"/>
        <v/>
      </c>
      <c r="E6" s="55" t="str">
        <f t="shared" si="3"/>
        <v/>
      </c>
      <c r="F6" s="20"/>
      <c r="G6" s="56" t="str">
        <f>IFERROR(__xludf.DUMMYFUNCTION(" IF( ISBLANK($F6), """", IF ($F6 = MIN( FILTER( RaceTime, RaceDistance = $D6) ), ""PR"", """" ) )"),"")</f>
        <v/>
      </c>
      <c r="H6" s="21" t="str">
        <f t="shared" si="4"/>
        <v/>
      </c>
      <c r="I6" s="22" t="str">
        <f t="shared" si="5"/>
        <v/>
      </c>
      <c r="J6" s="60"/>
      <c r="N6" s="61" t="str">
        <f t="shared" si="6"/>
        <v/>
      </c>
      <c r="O6" s="62" t="str">
        <f t="shared" si="7"/>
        <v/>
      </c>
      <c r="P6" s="30"/>
      <c r="Q6" s="60"/>
    </row>
    <row r="7">
      <c r="A7" s="52"/>
      <c r="B7" s="53"/>
      <c r="C7" s="17" t="str">
        <f t="shared" si="1"/>
        <v/>
      </c>
      <c r="D7" s="54" t="str">
        <f t="shared" si="2"/>
        <v/>
      </c>
      <c r="E7" s="55" t="str">
        <f t="shared" si="3"/>
        <v/>
      </c>
      <c r="F7" s="20"/>
      <c r="G7" s="56" t="str">
        <f>IFERROR(__xludf.DUMMYFUNCTION(" IF( ISBLANK($F7), """", IF ($F7 = MIN( FILTER( RaceTime, RaceDistance = $D7) ), ""PR"", """" ) )"),"")</f>
        <v/>
      </c>
      <c r="H7" s="21" t="str">
        <f t="shared" si="4"/>
        <v/>
      </c>
      <c r="I7" s="22" t="str">
        <f t="shared" si="5"/>
        <v/>
      </c>
      <c r="J7" s="60"/>
      <c r="N7" s="61" t="str">
        <f t="shared" si="6"/>
        <v/>
      </c>
      <c r="O7" s="62" t="str">
        <f t="shared" si="7"/>
        <v/>
      </c>
      <c r="P7" s="30"/>
      <c r="Q7" s="60"/>
    </row>
    <row r="8">
      <c r="A8" s="52"/>
      <c r="B8" s="53"/>
      <c r="C8" s="17" t="str">
        <f t="shared" si="1"/>
        <v/>
      </c>
      <c r="D8" s="54" t="str">
        <f t="shared" si="2"/>
        <v/>
      </c>
      <c r="E8" s="55" t="str">
        <f t="shared" si="3"/>
        <v/>
      </c>
      <c r="F8" s="20"/>
      <c r="G8" s="56" t="str">
        <f>IFERROR(__xludf.DUMMYFUNCTION(" IF( ISBLANK($F8), """", IF ($F8 = MIN( FILTER( RaceTime, RaceDistance = $D8) ), ""PR"", """" ) )"),"")</f>
        <v/>
      </c>
      <c r="H8" s="21" t="str">
        <f t="shared" si="4"/>
        <v/>
      </c>
      <c r="I8" s="22" t="str">
        <f t="shared" si="5"/>
        <v/>
      </c>
      <c r="J8" s="60"/>
      <c r="N8" s="61" t="str">
        <f t="shared" si="6"/>
        <v/>
      </c>
      <c r="O8" s="62" t="str">
        <f t="shared" si="7"/>
        <v/>
      </c>
      <c r="P8" s="30"/>
      <c r="Q8" s="60"/>
    </row>
    <row r="9">
      <c r="A9" s="52"/>
      <c r="B9" s="53"/>
      <c r="C9" s="17" t="str">
        <f t="shared" si="1"/>
        <v/>
      </c>
      <c r="D9" s="54" t="str">
        <f t="shared" si="2"/>
        <v/>
      </c>
      <c r="E9" s="55" t="str">
        <f t="shared" si="3"/>
        <v/>
      </c>
      <c r="F9" s="20"/>
      <c r="G9" s="56" t="str">
        <f>IFERROR(__xludf.DUMMYFUNCTION(" IF( ISBLANK($F9), """", IF ($F9 = MIN( FILTER( RaceTime, RaceDistance = $D9) ), ""PR"", """" ) )"),"")</f>
        <v/>
      </c>
      <c r="H9" s="21" t="str">
        <f t="shared" si="4"/>
        <v/>
      </c>
      <c r="I9" s="22" t="str">
        <f t="shared" si="5"/>
        <v/>
      </c>
      <c r="J9" s="60"/>
      <c r="N9" s="61" t="str">
        <f t="shared" si="6"/>
        <v/>
      </c>
      <c r="O9" s="62" t="str">
        <f t="shared" si="7"/>
        <v/>
      </c>
      <c r="P9" s="30"/>
      <c r="Q9" s="60"/>
    </row>
    <row r="10">
      <c r="A10" s="52"/>
      <c r="B10" s="53"/>
      <c r="C10" s="17" t="str">
        <f t="shared" si="1"/>
        <v/>
      </c>
      <c r="D10" s="54" t="str">
        <f t="shared" si="2"/>
        <v/>
      </c>
      <c r="E10" s="55" t="str">
        <f t="shared" si="3"/>
        <v/>
      </c>
      <c r="F10" s="20"/>
      <c r="G10" s="56" t="str">
        <f>IFERROR(__xludf.DUMMYFUNCTION(" IF( ISBLANK($F10), """", IF ($F10 = MIN( FILTER( RaceTime, RaceDistance = $D10) ), ""PR"", """" ) )"),"")</f>
        <v/>
      </c>
      <c r="H10" s="21" t="str">
        <f t="shared" si="4"/>
        <v/>
      </c>
      <c r="I10" s="22" t="str">
        <f t="shared" si="5"/>
        <v/>
      </c>
      <c r="J10" s="60"/>
      <c r="N10" s="61" t="str">
        <f t="shared" si="6"/>
        <v/>
      </c>
      <c r="O10" s="62" t="str">
        <f t="shared" si="7"/>
        <v/>
      </c>
      <c r="P10" s="30"/>
      <c r="Q10" s="60"/>
    </row>
    <row r="11">
      <c r="A11" s="52"/>
      <c r="B11" s="53"/>
      <c r="C11" s="17" t="str">
        <f t="shared" si="1"/>
        <v/>
      </c>
      <c r="D11" s="54" t="str">
        <f t="shared" si="2"/>
        <v/>
      </c>
      <c r="E11" s="55" t="str">
        <f t="shared" si="3"/>
        <v/>
      </c>
      <c r="F11" s="20"/>
      <c r="G11" s="56" t="str">
        <f>IFERROR(__xludf.DUMMYFUNCTION(" IF( ISBLANK($F11), """", IF ($F11 = MIN( FILTER( RaceTime, RaceDistance = $D11) ), ""PR"", """" ) )"),"")</f>
        <v/>
      </c>
      <c r="H11" s="21" t="str">
        <f t="shared" si="4"/>
        <v/>
      </c>
      <c r="I11" s="22" t="str">
        <f t="shared" si="5"/>
        <v/>
      </c>
      <c r="J11" s="57"/>
      <c r="N11" s="58" t="str">
        <f t="shared" si="6"/>
        <v/>
      </c>
      <c r="O11" s="59" t="str">
        <f t="shared" si="7"/>
        <v/>
      </c>
      <c r="P11" s="30"/>
      <c r="Q11" s="60"/>
    </row>
    <row r="12">
      <c r="A12" s="52"/>
      <c r="B12" s="53"/>
      <c r="C12" s="17" t="str">
        <f t="shared" si="1"/>
        <v/>
      </c>
      <c r="D12" s="54" t="str">
        <f t="shared" si="2"/>
        <v/>
      </c>
      <c r="E12" s="55" t="str">
        <f t="shared" si="3"/>
        <v/>
      </c>
      <c r="F12" s="20"/>
      <c r="G12" s="56" t="str">
        <f>IFERROR(__xludf.DUMMYFUNCTION(" IF( ISBLANK($F12), """", IF ($F12 = MIN( FILTER( RaceTime, RaceDistance = $D12) ), ""PR"", """" ) )"),"")</f>
        <v/>
      </c>
      <c r="H12" s="21" t="str">
        <f t="shared" si="4"/>
        <v/>
      </c>
      <c r="I12" s="22" t="str">
        <f t="shared" si="5"/>
        <v/>
      </c>
      <c r="J12" s="60"/>
      <c r="N12" s="61" t="str">
        <f t="shared" si="6"/>
        <v/>
      </c>
      <c r="O12" s="62" t="str">
        <f t="shared" si="7"/>
        <v/>
      </c>
      <c r="P12" s="30"/>
      <c r="Q12" s="57"/>
    </row>
    <row r="13">
      <c r="A13" s="52"/>
      <c r="B13" s="53"/>
      <c r="C13" s="17" t="str">
        <f t="shared" si="1"/>
        <v/>
      </c>
      <c r="D13" s="54" t="str">
        <f t="shared" si="2"/>
        <v/>
      </c>
      <c r="E13" s="55" t="str">
        <f t="shared" si="3"/>
        <v/>
      </c>
      <c r="F13" s="20"/>
      <c r="G13" s="56" t="str">
        <f>IFERROR(__xludf.DUMMYFUNCTION(" IF( ISBLANK($F13), """", IF ($F13 = MIN( FILTER( RaceTime, RaceDistance = $D13) ), ""PR"", """" ) )"),"")</f>
        <v/>
      </c>
      <c r="H13" s="21" t="str">
        <f t="shared" si="4"/>
        <v/>
      </c>
      <c r="I13" s="22" t="str">
        <f t="shared" si="5"/>
        <v/>
      </c>
      <c r="J13" s="60"/>
      <c r="N13" s="61" t="str">
        <f t="shared" si="6"/>
        <v/>
      </c>
      <c r="O13" s="62" t="str">
        <f t="shared" si="7"/>
        <v/>
      </c>
      <c r="P13" s="30"/>
      <c r="Q13" s="57"/>
    </row>
    <row r="14">
      <c r="A14" s="52"/>
      <c r="B14" s="53"/>
      <c r="C14" s="17" t="str">
        <f t="shared" si="1"/>
        <v/>
      </c>
      <c r="D14" s="54" t="str">
        <f t="shared" si="2"/>
        <v/>
      </c>
      <c r="E14" s="55" t="str">
        <f t="shared" si="3"/>
        <v/>
      </c>
      <c r="F14" s="20"/>
      <c r="G14" s="56" t="str">
        <f>IFERROR(__xludf.DUMMYFUNCTION(" IF( ISBLANK($F14), """", IF ($F14 = MIN( FILTER( RaceTime, RaceDistance = $D14) ), ""PR"", """" ) )"),"")</f>
        <v/>
      </c>
      <c r="H14" s="21" t="str">
        <f t="shared" si="4"/>
        <v/>
      </c>
      <c r="I14" s="22" t="str">
        <f t="shared" si="5"/>
        <v/>
      </c>
      <c r="J14" s="60"/>
      <c r="N14" s="61" t="str">
        <f t="shared" si="6"/>
        <v/>
      </c>
      <c r="O14" s="62" t="str">
        <f t="shared" si="7"/>
        <v/>
      </c>
      <c r="P14" s="30"/>
      <c r="Q14" s="57"/>
    </row>
    <row r="15">
      <c r="A15" s="52"/>
      <c r="B15" s="53"/>
      <c r="C15" s="17" t="str">
        <f t="shared" si="1"/>
        <v/>
      </c>
      <c r="D15" s="54" t="str">
        <f t="shared" si="2"/>
        <v/>
      </c>
      <c r="E15" s="55" t="str">
        <f t="shared" si="3"/>
        <v/>
      </c>
      <c r="F15" s="20"/>
      <c r="G15" s="56" t="str">
        <f>IFERROR(__xludf.DUMMYFUNCTION(" IF( ISBLANK($F15), """", IF ($F15 = MIN( FILTER( RaceTime, RaceDistance = $D15) ), ""PR"", """" ) )"),"")</f>
        <v/>
      </c>
      <c r="H15" s="21" t="str">
        <f t="shared" si="4"/>
        <v/>
      </c>
      <c r="I15" s="22" t="str">
        <f t="shared" si="5"/>
        <v/>
      </c>
      <c r="J15" s="57"/>
      <c r="N15" s="58" t="str">
        <f t="shared" si="6"/>
        <v/>
      </c>
      <c r="O15" s="59" t="str">
        <f t="shared" si="7"/>
        <v/>
      </c>
      <c r="P15" s="30"/>
      <c r="Q15" s="60"/>
    </row>
    <row r="16">
      <c r="A16" s="4"/>
      <c r="B16" s="60"/>
      <c r="C16" s="17" t="str">
        <f t="shared" si="1"/>
        <v/>
      </c>
      <c r="D16" s="54" t="str">
        <f t="shared" si="2"/>
        <v/>
      </c>
      <c r="E16" s="55" t="str">
        <f t="shared" si="3"/>
        <v/>
      </c>
      <c r="F16" s="20"/>
      <c r="G16" s="56" t="str">
        <f>IFERROR(__xludf.DUMMYFUNCTION(" IF( ISBLANK($F16), """", IF ($F16 = MIN( FILTER( RaceTime, RaceDistance = $D16) ), ""PR"", """" ) )"),"")</f>
        <v/>
      </c>
      <c r="H16" s="21" t="str">
        <f t="shared" si="4"/>
        <v/>
      </c>
      <c r="I16" s="22" t="str">
        <f t="shared" si="5"/>
        <v/>
      </c>
      <c r="J16" s="60"/>
      <c r="N16" s="61" t="str">
        <f t="shared" si="6"/>
        <v/>
      </c>
      <c r="O16" s="62" t="str">
        <f t="shared" si="7"/>
        <v/>
      </c>
      <c r="P16" s="32"/>
      <c r="Q16" s="60"/>
    </row>
    <row r="17">
      <c r="A17" s="4"/>
      <c r="B17" s="60"/>
      <c r="C17" s="17" t="str">
        <f t="shared" si="1"/>
        <v/>
      </c>
      <c r="D17" s="54" t="str">
        <f t="shared" si="2"/>
        <v/>
      </c>
      <c r="E17" s="55" t="str">
        <f t="shared" si="3"/>
        <v/>
      </c>
      <c r="F17" s="20"/>
      <c r="G17" s="56" t="str">
        <f>IFERROR(__xludf.DUMMYFUNCTION(" IF( ISBLANK($F17), """", IF ($F17 = MIN( FILTER( RaceTime, RaceDistance = $D17) ), ""PR"", """" ) )"),"")</f>
        <v/>
      </c>
      <c r="H17" s="21" t="str">
        <f t="shared" si="4"/>
        <v/>
      </c>
      <c r="I17" s="22" t="str">
        <f t="shared" si="5"/>
        <v/>
      </c>
      <c r="J17" s="60"/>
      <c r="N17" s="61" t="str">
        <f t="shared" si="6"/>
        <v/>
      </c>
      <c r="O17" s="62" t="str">
        <f t="shared" si="7"/>
        <v/>
      </c>
      <c r="P17" s="32"/>
      <c r="Q17" s="60"/>
    </row>
    <row r="18">
      <c r="A18" s="4"/>
      <c r="B18" s="60"/>
      <c r="C18" s="17" t="str">
        <f t="shared" si="1"/>
        <v/>
      </c>
      <c r="D18" s="54" t="str">
        <f t="shared" si="2"/>
        <v/>
      </c>
      <c r="E18" s="55" t="str">
        <f t="shared" si="3"/>
        <v/>
      </c>
      <c r="F18" s="20"/>
      <c r="G18" s="56" t="str">
        <f>IFERROR(__xludf.DUMMYFUNCTION(" IF( ISBLANK($F18), """", IF ($F18 = MIN( FILTER( RaceTime, RaceDistance = $D18) ), ""PR"", """" ) )"),"")</f>
        <v/>
      </c>
      <c r="H18" s="21" t="str">
        <f t="shared" si="4"/>
        <v/>
      </c>
      <c r="I18" s="22" t="str">
        <f t="shared" si="5"/>
        <v/>
      </c>
      <c r="J18" s="60"/>
      <c r="N18" s="61" t="str">
        <f t="shared" si="6"/>
        <v/>
      </c>
      <c r="O18" s="62" t="str">
        <f t="shared" si="7"/>
        <v/>
      </c>
      <c r="P18" s="32"/>
      <c r="Q18" s="60"/>
    </row>
    <row r="19">
      <c r="A19" s="4"/>
      <c r="B19" s="60"/>
      <c r="C19" s="17" t="str">
        <f t="shared" si="1"/>
        <v/>
      </c>
      <c r="D19" s="54" t="str">
        <f t="shared" si="2"/>
        <v/>
      </c>
      <c r="E19" s="55" t="str">
        <f t="shared" si="3"/>
        <v/>
      </c>
      <c r="F19" s="20"/>
      <c r="G19" s="56" t="str">
        <f>IFERROR(__xludf.DUMMYFUNCTION(" IF( ISBLANK($F19), """", IF ($F19 = MIN( FILTER( RaceTime, RaceDistance = $D19) ), ""PR"", """" ) )"),"")</f>
        <v/>
      </c>
      <c r="H19" s="21" t="str">
        <f t="shared" si="4"/>
        <v/>
      </c>
      <c r="I19" s="22" t="str">
        <f t="shared" si="5"/>
        <v/>
      </c>
      <c r="J19" s="60"/>
      <c r="N19" s="61" t="str">
        <f t="shared" si="6"/>
        <v/>
      </c>
      <c r="O19" s="62" t="str">
        <f t="shared" si="7"/>
        <v/>
      </c>
      <c r="P19" s="32"/>
      <c r="Q19" s="60"/>
    </row>
    <row r="20">
      <c r="A20" s="4"/>
      <c r="B20" s="60"/>
      <c r="C20" s="17" t="str">
        <f t="shared" si="1"/>
        <v/>
      </c>
      <c r="D20" s="54" t="str">
        <f t="shared" si="2"/>
        <v/>
      </c>
      <c r="E20" s="55" t="str">
        <f t="shared" si="3"/>
        <v/>
      </c>
      <c r="F20" s="20"/>
      <c r="G20" s="56" t="str">
        <f>IFERROR(__xludf.DUMMYFUNCTION(" IF( ISBLANK($F20), """", IF ($F20 = MIN( FILTER( RaceTime, RaceDistance = $D20) ), ""PR"", """" ) )"),"")</f>
        <v/>
      </c>
      <c r="H20" s="21" t="str">
        <f t="shared" si="4"/>
        <v/>
      </c>
      <c r="I20" s="22" t="str">
        <f t="shared" si="5"/>
        <v/>
      </c>
      <c r="J20" s="60"/>
      <c r="N20" s="61" t="str">
        <f t="shared" si="6"/>
        <v/>
      </c>
      <c r="O20" s="62" t="str">
        <f t="shared" si="7"/>
        <v/>
      </c>
      <c r="P20" s="32"/>
      <c r="Q20" s="60"/>
    </row>
    <row r="21">
      <c r="A21" s="4"/>
      <c r="B21" s="60"/>
      <c r="C21" s="17" t="str">
        <f t="shared" si="1"/>
        <v/>
      </c>
      <c r="D21" s="54" t="str">
        <f t="shared" si="2"/>
        <v/>
      </c>
      <c r="E21" s="55" t="str">
        <f t="shared" si="3"/>
        <v/>
      </c>
      <c r="F21" s="20"/>
      <c r="G21" s="56" t="str">
        <f>IFERROR(__xludf.DUMMYFUNCTION(" IF( ISBLANK($F21), """", IF ($F21 = MIN( FILTER( RaceTime, RaceDistance = $D21) ), ""PR"", """" ) )"),"")</f>
        <v/>
      </c>
      <c r="H21" s="21" t="str">
        <f t="shared" si="4"/>
        <v/>
      </c>
      <c r="I21" s="22" t="str">
        <f t="shared" si="5"/>
        <v/>
      </c>
      <c r="J21" s="60"/>
      <c r="N21" s="61" t="str">
        <f t="shared" si="6"/>
        <v/>
      </c>
      <c r="O21" s="62" t="str">
        <f t="shared" si="7"/>
        <v/>
      </c>
      <c r="P21" s="32"/>
      <c r="Q21" s="60"/>
    </row>
    <row r="22">
      <c r="A22" s="4"/>
      <c r="B22" s="60"/>
      <c r="C22" s="17" t="str">
        <f t="shared" si="1"/>
        <v/>
      </c>
      <c r="D22" s="54" t="str">
        <f t="shared" si="2"/>
        <v/>
      </c>
      <c r="E22" s="55" t="str">
        <f t="shared" si="3"/>
        <v/>
      </c>
      <c r="F22" s="20"/>
      <c r="G22" s="56" t="str">
        <f>IFERROR(__xludf.DUMMYFUNCTION(" IF( ISBLANK($F22), """", IF ($F22 = MIN( FILTER( RaceTime, RaceDistance = $D22) ), ""PR"", """" ) )"),"")</f>
        <v/>
      </c>
      <c r="H22" s="21" t="str">
        <f t="shared" si="4"/>
        <v/>
      </c>
      <c r="I22" s="22" t="str">
        <f t="shared" si="5"/>
        <v/>
      </c>
      <c r="J22" s="60"/>
      <c r="N22" s="61" t="str">
        <f t="shared" si="6"/>
        <v/>
      </c>
      <c r="O22" s="62" t="str">
        <f t="shared" si="7"/>
        <v/>
      </c>
      <c r="P22" s="32"/>
      <c r="Q22" s="60"/>
    </row>
    <row r="23">
      <c r="A23" s="4"/>
      <c r="B23" s="60"/>
      <c r="C23" s="17" t="str">
        <f t="shared" si="1"/>
        <v/>
      </c>
      <c r="D23" s="54" t="str">
        <f t="shared" si="2"/>
        <v/>
      </c>
      <c r="E23" s="55" t="str">
        <f t="shared" si="3"/>
        <v/>
      </c>
      <c r="F23" s="20"/>
      <c r="G23" s="56" t="str">
        <f>IFERROR(__xludf.DUMMYFUNCTION(" IF( ISBLANK($F23), """", IF ($F23 = MIN( FILTER( RaceTime, RaceDistance = $D23) ), ""PR"", """" ) )"),"")</f>
        <v/>
      </c>
      <c r="H23" s="21" t="str">
        <f t="shared" si="4"/>
        <v/>
      </c>
      <c r="I23" s="22" t="str">
        <f t="shared" si="5"/>
        <v/>
      </c>
      <c r="J23" s="60"/>
      <c r="N23" s="61" t="str">
        <f t="shared" si="6"/>
        <v/>
      </c>
      <c r="O23" s="62" t="str">
        <f t="shared" si="7"/>
        <v/>
      </c>
      <c r="P23" s="32"/>
      <c r="Q23" s="60"/>
    </row>
    <row r="24">
      <c r="A24" s="4"/>
      <c r="B24" s="60"/>
      <c r="C24" s="17" t="str">
        <f t="shared" si="1"/>
        <v/>
      </c>
      <c r="D24" s="54" t="str">
        <f t="shared" si="2"/>
        <v/>
      </c>
      <c r="E24" s="55" t="str">
        <f t="shared" si="3"/>
        <v/>
      </c>
      <c r="F24" s="20"/>
      <c r="G24" s="56" t="str">
        <f>IFERROR(__xludf.DUMMYFUNCTION(" IF( ISBLANK($F24), """", IF ($F24 = MIN( FILTER( RaceTime, RaceDistance = $D24) ), ""PR"", """" ) )"),"")</f>
        <v/>
      </c>
      <c r="H24" s="21" t="str">
        <f t="shared" si="4"/>
        <v/>
      </c>
      <c r="I24" s="22" t="str">
        <f t="shared" si="5"/>
        <v/>
      </c>
      <c r="J24" s="60"/>
      <c r="N24" s="61" t="str">
        <f t="shared" si="6"/>
        <v/>
      </c>
      <c r="O24" s="62" t="str">
        <f t="shared" si="7"/>
        <v/>
      </c>
      <c r="P24" s="32"/>
      <c r="Q24" s="60"/>
    </row>
    <row r="25">
      <c r="A25" s="4"/>
      <c r="B25" s="60"/>
      <c r="C25" s="17" t="str">
        <f t="shared" si="1"/>
        <v/>
      </c>
      <c r="D25" s="54" t="str">
        <f t="shared" si="2"/>
        <v/>
      </c>
      <c r="E25" s="55" t="str">
        <f t="shared" si="3"/>
        <v/>
      </c>
      <c r="F25" s="20"/>
      <c r="G25" s="56" t="str">
        <f>IFERROR(__xludf.DUMMYFUNCTION(" IF( ISBLANK($F25), """", IF ($F25 = MIN( FILTER( RaceTime, RaceDistance = $D25) ), ""PR"", """" ) )"),"")</f>
        <v/>
      </c>
      <c r="H25" s="21" t="str">
        <f t="shared" si="4"/>
        <v/>
      </c>
      <c r="I25" s="22" t="str">
        <f t="shared" si="5"/>
        <v/>
      </c>
      <c r="J25" s="60"/>
      <c r="N25" s="61" t="str">
        <f t="shared" si="6"/>
        <v/>
      </c>
      <c r="O25" s="62" t="str">
        <f t="shared" si="7"/>
        <v/>
      </c>
      <c r="P25" s="32"/>
      <c r="Q25" s="60"/>
    </row>
    <row r="26">
      <c r="A26" s="4"/>
      <c r="B26" s="60"/>
      <c r="C26" s="17" t="str">
        <f t="shared" si="1"/>
        <v/>
      </c>
      <c r="D26" s="54" t="str">
        <f t="shared" si="2"/>
        <v/>
      </c>
      <c r="E26" s="55" t="str">
        <f t="shared" si="3"/>
        <v/>
      </c>
      <c r="F26" s="20"/>
      <c r="G26" s="56" t="str">
        <f>IFERROR(__xludf.DUMMYFUNCTION(" IF( ISBLANK($F26), """", IF ($F26 = MIN( FILTER( RaceTime, RaceDistance = $D26) ), ""PR"", """" ) )"),"")</f>
        <v/>
      </c>
      <c r="H26" s="21" t="str">
        <f t="shared" si="4"/>
        <v/>
      </c>
      <c r="I26" s="22" t="str">
        <f t="shared" si="5"/>
        <v/>
      </c>
      <c r="J26" s="60"/>
      <c r="N26" s="61" t="str">
        <f t="shared" si="6"/>
        <v/>
      </c>
      <c r="O26" s="62" t="str">
        <f t="shared" si="7"/>
        <v/>
      </c>
      <c r="P26" s="32"/>
      <c r="Q26" s="60"/>
    </row>
    <row r="27">
      <c r="A27" s="4"/>
      <c r="B27" s="60"/>
      <c r="C27" s="17" t="str">
        <f t="shared" si="1"/>
        <v/>
      </c>
      <c r="D27" s="54" t="str">
        <f t="shared" si="2"/>
        <v/>
      </c>
      <c r="E27" s="55" t="str">
        <f t="shared" si="3"/>
        <v/>
      </c>
      <c r="F27" s="20"/>
      <c r="G27" s="56" t="str">
        <f>IFERROR(__xludf.DUMMYFUNCTION(" IF( ISBLANK($F27), """", IF ($F27 = MIN( FILTER( RaceTime, RaceDistance = $D27) ), ""PR"", """" ) )"),"")</f>
        <v/>
      </c>
      <c r="H27" s="21" t="str">
        <f t="shared" si="4"/>
        <v/>
      </c>
      <c r="I27" s="22" t="str">
        <f t="shared" si="5"/>
        <v/>
      </c>
      <c r="J27" s="60"/>
      <c r="N27" s="61" t="str">
        <f t="shared" si="6"/>
        <v/>
      </c>
      <c r="O27" s="62" t="str">
        <f t="shared" si="7"/>
        <v/>
      </c>
      <c r="P27" s="32"/>
      <c r="Q27" s="60"/>
    </row>
    <row r="28">
      <c r="A28" s="4"/>
      <c r="B28" s="60"/>
      <c r="C28" s="17" t="str">
        <f t="shared" si="1"/>
        <v/>
      </c>
      <c r="D28" s="54" t="str">
        <f t="shared" si="2"/>
        <v/>
      </c>
      <c r="E28" s="55" t="str">
        <f t="shared" si="3"/>
        <v/>
      </c>
      <c r="F28" s="20"/>
      <c r="G28" s="56" t="str">
        <f>IFERROR(__xludf.DUMMYFUNCTION(" IF( ISBLANK($F28), """", IF ($F28 = MIN( FILTER( RaceTime, RaceDistance = $D28) ), ""PR"", """" ) )"),"")</f>
        <v/>
      </c>
      <c r="H28" s="21" t="str">
        <f t="shared" si="4"/>
        <v/>
      </c>
      <c r="I28" s="22" t="str">
        <f t="shared" si="5"/>
        <v/>
      </c>
      <c r="J28" s="60"/>
      <c r="N28" s="61" t="str">
        <f t="shared" si="6"/>
        <v/>
      </c>
      <c r="O28" s="62" t="str">
        <f t="shared" si="7"/>
        <v/>
      </c>
      <c r="P28" s="32"/>
      <c r="Q28" s="60"/>
    </row>
    <row r="29">
      <c r="A29" s="4"/>
      <c r="B29" s="60"/>
      <c r="C29" s="17" t="str">
        <f t="shared" si="1"/>
        <v/>
      </c>
      <c r="D29" s="54" t="str">
        <f t="shared" si="2"/>
        <v/>
      </c>
      <c r="E29" s="55" t="str">
        <f t="shared" si="3"/>
        <v/>
      </c>
      <c r="F29" s="20"/>
      <c r="G29" s="56" t="str">
        <f>IFERROR(__xludf.DUMMYFUNCTION(" IF( ISBLANK($F29), """", IF ($F29 = MIN( FILTER( RaceTime, RaceDistance = $D29) ), ""PR"", """" ) )"),"")</f>
        <v/>
      </c>
      <c r="H29" s="21" t="str">
        <f t="shared" si="4"/>
        <v/>
      </c>
      <c r="I29" s="22" t="str">
        <f t="shared" si="5"/>
        <v/>
      </c>
      <c r="J29" s="60"/>
      <c r="N29" s="61" t="str">
        <f t="shared" si="6"/>
        <v/>
      </c>
      <c r="O29" s="62" t="str">
        <f t="shared" si="7"/>
        <v/>
      </c>
      <c r="P29" s="32"/>
      <c r="Q29" s="60"/>
    </row>
    <row r="30">
      <c r="A30" s="4"/>
      <c r="B30" s="60"/>
      <c r="C30" s="17" t="str">
        <f t="shared" si="1"/>
        <v/>
      </c>
      <c r="D30" s="54" t="str">
        <f t="shared" si="2"/>
        <v/>
      </c>
      <c r="E30" s="55" t="str">
        <f t="shared" si="3"/>
        <v/>
      </c>
      <c r="F30" s="20"/>
      <c r="G30" s="56" t="str">
        <f>IFERROR(__xludf.DUMMYFUNCTION(" IF( ISBLANK($F30), """", IF ($F30 = MIN( FILTER( RaceTime, RaceDistance = $D30) ), ""PR"", """" ) )"),"")</f>
        <v/>
      </c>
      <c r="H30" s="21" t="str">
        <f t="shared" si="4"/>
        <v/>
      </c>
      <c r="I30" s="22" t="str">
        <f t="shared" si="5"/>
        <v/>
      </c>
      <c r="J30" s="60"/>
      <c r="N30" s="61" t="str">
        <f t="shared" si="6"/>
        <v/>
      </c>
      <c r="O30" s="62" t="str">
        <f t="shared" si="7"/>
        <v/>
      </c>
      <c r="P30" s="32"/>
      <c r="Q30" s="60"/>
    </row>
    <row r="31">
      <c r="A31" s="4"/>
      <c r="B31" s="60"/>
      <c r="C31" s="17" t="str">
        <f t="shared" si="1"/>
        <v/>
      </c>
      <c r="D31" s="54" t="str">
        <f t="shared" si="2"/>
        <v/>
      </c>
      <c r="E31" s="55" t="str">
        <f t="shared" si="3"/>
        <v/>
      </c>
      <c r="F31" s="20"/>
      <c r="G31" s="56" t="str">
        <f>IFERROR(__xludf.DUMMYFUNCTION(" IF( ISBLANK($F31), """", IF ($F31 = MIN( FILTER( RaceTime, RaceDistance = $D31) ), ""PR"", """" ) )"),"")</f>
        <v/>
      </c>
      <c r="H31" s="21" t="str">
        <f t="shared" si="4"/>
        <v/>
      </c>
      <c r="I31" s="22" t="str">
        <f t="shared" si="5"/>
        <v/>
      </c>
      <c r="J31" s="60"/>
      <c r="N31" s="61" t="str">
        <f t="shared" si="6"/>
        <v/>
      </c>
      <c r="O31" s="62" t="str">
        <f t="shared" si="7"/>
        <v/>
      </c>
      <c r="P31" s="32"/>
      <c r="Q31" s="60"/>
    </row>
    <row r="32">
      <c r="A32" s="4"/>
      <c r="B32" s="60"/>
      <c r="C32" s="17" t="str">
        <f t="shared" si="1"/>
        <v/>
      </c>
      <c r="D32" s="54" t="str">
        <f t="shared" si="2"/>
        <v/>
      </c>
      <c r="E32" s="55" t="str">
        <f t="shared" si="3"/>
        <v/>
      </c>
      <c r="F32" s="20"/>
      <c r="G32" s="56" t="str">
        <f>IFERROR(__xludf.DUMMYFUNCTION(" IF( ISBLANK($F32), """", IF ($F32 = MIN( FILTER( RaceTime, RaceDistance = $D32) ), ""PR"", """" ) )"),"")</f>
        <v/>
      </c>
      <c r="H32" s="21" t="str">
        <f t="shared" si="4"/>
        <v/>
      </c>
      <c r="I32" s="22" t="str">
        <f t="shared" si="5"/>
        <v/>
      </c>
      <c r="J32" s="60"/>
      <c r="N32" s="61" t="str">
        <f t="shared" si="6"/>
        <v/>
      </c>
      <c r="O32" s="62" t="str">
        <f t="shared" si="7"/>
        <v/>
      </c>
      <c r="P32" s="32"/>
      <c r="Q32" s="60"/>
    </row>
    <row r="33">
      <c r="A33" s="4"/>
      <c r="B33" s="60"/>
      <c r="C33" s="17" t="str">
        <f t="shared" si="1"/>
        <v/>
      </c>
      <c r="D33" s="54" t="str">
        <f t="shared" si="2"/>
        <v/>
      </c>
      <c r="E33" s="55" t="str">
        <f t="shared" si="3"/>
        <v/>
      </c>
      <c r="F33" s="20"/>
      <c r="G33" s="56" t="str">
        <f>IFERROR(__xludf.DUMMYFUNCTION(" IF( ISBLANK($F33), """", IF ($F33 = MIN( FILTER( RaceTime, RaceDistance = $D33) ), ""PR"", """" ) )"),"")</f>
        <v/>
      </c>
      <c r="H33" s="21" t="str">
        <f t="shared" si="4"/>
        <v/>
      </c>
      <c r="I33" s="22" t="str">
        <f t="shared" si="5"/>
        <v/>
      </c>
      <c r="J33" s="60"/>
      <c r="N33" s="61" t="str">
        <f t="shared" si="6"/>
        <v/>
      </c>
      <c r="O33" s="62" t="str">
        <f t="shared" si="7"/>
        <v/>
      </c>
      <c r="P33" s="32"/>
      <c r="Q33" s="60"/>
    </row>
    <row r="34">
      <c r="A34" s="4"/>
      <c r="B34" s="60"/>
      <c r="C34" s="17" t="str">
        <f t="shared" si="1"/>
        <v/>
      </c>
      <c r="D34" s="54" t="str">
        <f t="shared" si="2"/>
        <v/>
      </c>
      <c r="E34" s="55" t="str">
        <f t="shared" si="3"/>
        <v/>
      </c>
      <c r="F34" s="20"/>
      <c r="G34" s="56" t="str">
        <f>IFERROR(__xludf.DUMMYFUNCTION(" IF( ISBLANK($F34), """", IF ($F34 = MIN( FILTER( RaceTime, RaceDistance = $D34) ), ""PR"", """" ) )"),"")</f>
        <v/>
      </c>
      <c r="H34" s="21" t="str">
        <f t="shared" si="4"/>
        <v/>
      </c>
      <c r="I34" s="22" t="str">
        <f t="shared" si="5"/>
        <v/>
      </c>
      <c r="J34" s="60"/>
      <c r="N34" s="61" t="str">
        <f t="shared" si="6"/>
        <v/>
      </c>
      <c r="O34" s="62" t="str">
        <f t="shared" si="7"/>
        <v/>
      </c>
      <c r="P34" s="32"/>
      <c r="Q34" s="60"/>
    </row>
    <row r="35">
      <c r="A35" s="4"/>
      <c r="B35" s="60"/>
      <c r="C35" s="17" t="str">
        <f t="shared" si="1"/>
        <v/>
      </c>
      <c r="D35" s="54" t="str">
        <f t="shared" si="2"/>
        <v/>
      </c>
      <c r="E35" s="55" t="str">
        <f t="shared" si="3"/>
        <v/>
      </c>
      <c r="F35" s="20"/>
      <c r="G35" s="56" t="str">
        <f>IFERROR(__xludf.DUMMYFUNCTION(" IF( ISBLANK($F35), """", IF ($F35 = MIN( FILTER( RaceTime, RaceDistance = $D35) ), ""PR"", """" ) )"),"")</f>
        <v/>
      </c>
      <c r="H35" s="21" t="str">
        <f t="shared" si="4"/>
        <v/>
      </c>
      <c r="I35" s="22" t="str">
        <f t="shared" si="5"/>
        <v/>
      </c>
      <c r="J35" s="60"/>
      <c r="N35" s="61" t="str">
        <f t="shared" si="6"/>
        <v/>
      </c>
      <c r="O35" s="62" t="str">
        <f t="shared" si="7"/>
        <v/>
      </c>
      <c r="P35" s="32"/>
      <c r="Q35" s="60"/>
    </row>
    <row r="36">
      <c r="A36" s="4"/>
      <c r="B36" s="60"/>
      <c r="C36" s="17" t="str">
        <f t="shared" si="1"/>
        <v/>
      </c>
      <c r="D36" s="54" t="str">
        <f t="shared" si="2"/>
        <v/>
      </c>
      <c r="E36" s="55" t="str">
        <f t="shared" si="3"/>
        <v/>
      </c>
      <c r="F36" s="20"/>
      <c r="G36" s="56" t="str">
        <f>IFERROR(__xludf.DUMMYFUNCTION(" IF( ISBLANK($F36), """", IF ($F36 = MIN( FILTER( RaceTime, RaceDistance = $D36) ), ""PR"", """" ) )"),"")</f>
        <v/>
      </c>
      <c r="H36" s="21" t="str">
        <f t="shared" si="4"/>
        <v/>
      </c>
      <c r="I36" s="22" t="str">
        <f t="shared" si="5"/>
        <v/>
      </c>
      <c r="J36" s="60"/>
      <c r="N36" s="61" t="str">
        <f t="shared" si="6"/>
        <v/>
      </c>
      <c r="O36" s="62" t="str">
        <f t="shared" si="7"/>
        <v/>
      </c>
      <c r="P36" s="32"/>
      <c r="Q36" s="60"/>
    </row>
    <row r="37">
      <c r="A37" s="4"/>
      <c r="B37" s="60"/>
      <c r="C37" s="17" t="str">
        <f t="shared" si="1"/>
        <v/>
      </c>
      <c r="D37" s="54" t="str">
        <f t="shared" si="2"/>
        <v/>
      </c>
      <c r="E37" s="55" t="str">
        <f t="shared" si="3"/>
        <v/>
      </c>
      <c r="F37" s="20"/>
      <c r="G37" s="56" t="str">
        <f>IFERROR(__xludf.DUMMYFUNCTION(" IF( ISBLANK($F37), """", IF ($F37 = MIN( FILTER( RaceTime, RaceDistance = $D37) ), ""PR"", """" ) )"),"")</f>
        <v/>
      </c>
      <c r="H37" s="21" t="str">
        <f t="shared" si="4"/>
        <v/>
      </c>
      <c r="I37" s="22" t="str">
        <f t="shared" si="5"/>
        <v/>
      </c>
      <c r="J37" s="60"/>
      <c r="N37" s="61" t="str">
        <f t="shared" si="6"/>
        <v/>
      </c>
      <c r="O37" s="62" t="str">
        <f t="shared" si="7"/>
        <v/>
      </c>
      <c r="P37" s="32"/>
      <c r="Q37" s="60"/>
    </row>
    <row r="38">
      <c r="A38" s="4"/>
      <c r="B38" s="60"/>
      <c r="C38" s="17" t="str">
        <f t="shared" si="1"/>
        <v/>
      </c>
      <c r="D38" s="54" t="str">
        <f t="shared" si="2"/>
        <v/>
      </c>
      <c r="E38" s="55" t="str">
        <f t="shared" si="3"/>
        <v/>
      </c>
      <c r="F38" s="20"/>
      <c r="G38" s="56" t="str">
        <f>IFERROR(__xludf.DUMMYFUNCTION(" IF( ISBLANK($F38), """", IF ($F38 = MIN( FILTER( RaceTime, RaceDistance = $D38) ), ""PR"", """" ) )"),"")</f>
        <v/>
      </c>
      <c r="H38" s="21" t="str">
        <f t="shared" si="4"/>
        <v/>
      </c>
      <c r="I38" s="22" t="str">
        <f t="shared" si="5"/>
        <v/>
      </c>
      <c r="J38" s="60"/>
      <c r="N38" s="61" t="str">
        <f t="shared" si="6"/>
        <v/>
      </c>
      <c r="O38" s="62" t="str">
        <f t="shared" si="7"/>
        <v/>
      </c>
      <c r="P38" s="32"/>
      <c r="Q38" s="60"/>
    </row>
    <row r="39">
      <c r="A39" s="4"/>
      <c r="B39" s="60"/>
      <c r="C39" s="17" t="str">
        <f t="shared" si="1"/>
        <v/>
      </c>
      <c r="D39" s="54" t="str">
        <f t="shared" si="2"/>
        <v/>
      </c>
      <c r="E39" s="55" t="str">
        <f t="shared" si="3"/>
        <v/>
      </c>
      <c r="F39" s="20"/>
      <c r="G39" s="56" t="str">
        <f>IFERROR(__xludf.DUMMYFUNCTION(" IF( ISBLANK($F39), """", IF ($F39 = MIN( FILTER( RaceTime, RaceDistance = $D39) ), ""PR"", """" ) )"),"")</f>
        <v/>
      </c>
      <c r="H39" s="21" t="str">
        <f t="shared" si="4"/>
        <v/>
      </c>
      <c r="I39" s="22" t="str">
        <f t="shared" si="5"/>
        <v/>
      </c>
      <c r="J39" s="60"/>
      <c r="N39" s="61" t="str">
        <f t="shared" si="6"/>
        <v/>
      </c>
      <c r="O39" s="62" t="str">
        <f t="shared" si="7"/>
        <v/>
      </c>
      <c r="P39" s="32"/>
      <c r="Q39" s="60"/>
    </row>
    <row r="40">
      <c r="A40" s="4"/>
      <c r="B40" s="60"/>
      <c r="C40" s="17" t="str">
        <f t="shared" si="1"/>
        <v/>
      </c>
      <c r="D40" s="54" t="str">
        <f t="shared" si="2"/>
        <v/>
      </c>
      <c r="E40" s="55" t="str">
        <f t="shared" si="3"/>
        <v/>
      </c>
      <c r="F40" s="20"/>
      <c r="G40" s="56" t="str">
        <f>IFERROR(__xludf.DUMMYFUNCTION(" IF( ISBLANK($F40), """", IF ($F40 = MIN( FILTER( RaceTime, RaceDistance = $D40) ), ""PR"", """" ) )"),"")</f>
        <v/>
      </c>
      <c r="H40" s="21" t="str">
        <f t="shared" si="4"/>
        <v/>
      </c>
      <c r="I40" s="22" t="str">
        <f t="shared" si="5"/>
        <v/>
      </c>
      <c r="J40" s="60"/>
      <c r="N40" s="61" t="str">
        <f t="shared" si="6"/>
        <v/>
      </c>
      <c r="O40" s="62" t="str">
        <f t="shared" si="7"/>
        <v/>
      </c>
      <c r="P40" s="32"/>
      <c r="Q40" s="60"/>
    </row>
    <row r="41">
      <c r="A41" s="4"/>
      <c r="B41" s="60"/>
      <c r="C41" s="17" t="str">
        <f t="shared" si="1"/>
        <v/>
      </c>
      <c r="D41" s="54" t="str">
        <f t="shared" si="2"/>
        <v/>
      </c>
      <c r="E41" s="55" t="str">
        <f t="shared" si="3"/>
        <v/>
      </c>
      <c r="F41" s="20"/>
      <c r="G41" s="56" t="str">
        <f>IFERROR(__xludf.DUMMYFUNCTION(" IF( ISBLANK($F41), """", IF ($F41 = MIN( FILTER( RaceTime, RaceDistance = $D41) ), ""PR"", """" ) )"),"")</f>
        <v/>
      </c>
      <c r="H41" s="21" t="str">
        <f t="shared" si="4"/>
        <v/>
      </c>
      <c r="I41" s="22" t="str">
        <f t="shared" si="5"/>
        <v/>
      </c>
      <c r="J41" s="60"/>
      <c r="N41" s="61" t="str">
        <f t="shared" si="6"/>
        <v/>
      </c>
      <c r="O41" s="62" t="str">
        <f t="shared" si="7"/>
        <v/>
      </c>
      <c r="P41" s="32"/>
      <c r="Q41" s="60"/>
    </row>
    <row r="42">
      <c r="A42" s="4"/>
      <c r="B42" s="60"/>
      <c r="C42" s="17" t="str">
        <f t="shared" si="1"/>
        <v/>
      </c>
      <c r="D42" s="54" t="str">
        <f t="shared" si="2"/>
        <v/>
      </c>
      <c r="E42" s="55" t="str">
        <f t="shared" si="3"/>
        <v/>
      </c>
      <c r="F42" s="20"/>
      <c r="G42" s="56" t="str">
        <f>IFERROR(__xludf.DUMMYFUNCTION(" IF( ISBLANK($F42), """", IF ($F42 = MIN( FILTER( RaceTime, RaceDistance = $D42) ), ""PR"", """" ) )"),"")</f>
        <v/>
      </c>
      <c r="H42" s="21" t="str">
        <f t="shared" si="4"/>
        <v/>
      </c>
      <c r="I42" s="22" t="str">
        <f t="shared" si="5"/>
        <v/>
      </c>
      <c r="J42" s="60"/>
      <c r="N42" s="61" t="str">
        <f t="shared" si="6"/>
        <v/>
      </c>
      <c r="O42" s="62" t="str">
        <f t="shared" si="7"/>
        <v/>
      </c>
      <c r="P42" s="32"/>
      <c r="Q42" s="60"/>
    </row>
    <row r="43">
      <c r="A43" s="4"/>
      <c r="B43" s="60"/>
      <c r="C43" s="17" t="str">
        <f t="shared" si="1"/>
        <v/>
      </c>
      <c r="D43" s="54" t="str">
        <f t="shared" si="2"/>
        <v/>
      </c>
      <c r="E43" s="55" t="str">
        <f t="shared" si="3"/>
        <v/>
      </c>
      <c r="F43" s="20"/>
      <c r="G43" s="56" t="str">
        <f>IFERROR(__xludf.DUMMYFUNCTION(" IF( ISBLANK($F43), """", IF ($F43 = MIN( FILTER( RaceTime, RaceDistance = $D43) ), ""PR"", """" ) )"),"")</f>
        <v/>
      </c>
      <c r="H43" s="21" t="str">
        <f t="shared" si="4"/>
        <v/>
      </c>
      <c r="I43" s="22" t="str">
        <f t="shared" si="5"/>
        <v/>
      </c>
      <c r="J43" s="60"/>
      <c r="N43" s="61" t="str">
        <f t="shared" si="6"/>
        <v/>
      </c>
      <c r="O43" s="62" t="str">
        <f t="shared" si="7"/>
        <v/>
      </c>
      <c r="P43" s="32"/>
      <c r="Q43" s="60"/>
    </row>
    <row r="44">
      <c r="A44" s="4"/>
      <c r="B44" s="60"/>
      <c r="C44" s="17" t="str">
        <f t="shared" si="1"/>
        <v/>
      </c>
      <c r="D44" s="54" t="str">
        <f t="shared" si="2"/>
        <v/>
      </c>
      <c r="E44" s="55" t="str">
        <f t="shared" si="3"/>
        <v/>
      </c>
      <c r="F44" s="20"/>
      <c r="G44" s="56" t="str">
        <f>IFERROR(__xludf.DUMMYFUNCTION(" IF( ISBLANK($F44), """", IF ($F44 = MIN( FILTER( RaceTime, RaceDistance = $D44) ), ""PR"", """" ) )"),"")</f>
        <v/>
      </c>
      <c r="H44" s="21" t="str">
        <f t="shared" si="4"/>
        <v/>
      </c>
      <c r="I44" s="22" t="str">
        <f t="shared" si="5"/>
        <v/>
      </c>
      <c r="J44" s="60"/>
      <c r="N44" s="61" t="str">
        <f t="shared" si="6"/>
        <v/>
      </c>
      <c r="O44" s="62" t="str">
        <f t="shared" si="7"/>
        <v/>
      </c>
      <c r="P44" s="32"/>
      <c r="Q44" s="60"/>
    </row>
    <row r="45">
      <c r="A45" s="4"/>
      <c r="B45" s="60"/>
      <c r="C45" s="17" t="str">
        <f t="shared" si="1"/>
        <v/>
      </c>
      <c r="D45" s="54" t="str">
        <f t="shared" si="2"/>
        <v/>
      </c>
      <c r="E45" s="55" t="str">
        <f t="shared" si="3"/>
        <v/>
      </c>
      <c r="F45" s="20"/>
      <c r="G45" s="56" t="str">
        <f>IFERROR(__xludf.DUMMYFUNCTION(" IF( ISBLANK($F45), """", IF ($F45 = MIN( FILTER( RaceTime, RaceDistance = $D45) ), ""PR"", """" ) )"),"")</f>
        <v/>
      </c>
      <c r="H45" s="21" t="str">
        <f t="shared" si="4"/>
        <v/>
      </c>
      <c r="I45" s="22" t="str">
        <f t="shared" si="5"/>
        <v/>
      </c>
      <c r="J45" s="60"/>
      <c r="N45" s="61" t="str">
        <f t="shared" si="6"/>
        <v/>
      </c>
      <c r="O45" s="62" t="str">
        <f t="shared" si="7"/>
        <v/>
      </c>
      <c r="P45" s="32"/>
      <c r="Q45" s="60"/>
    </row>
    <row r="46">
      <c r="A46" s="4"/>
      <c r="B46" s="60"/>
      <c r="C46" s="17" t="str">
        <f t="shared" si="1"/>
        <v/>
      </c>
      <c r="D46" s="54" t="str">
        <f t="shared" si="2"/>
        <v/>
      </c>
      <c r="E46" s="55" t="str">
        <f t="shared" si="3"/>
        <v/>
      </c>
      <c r="F46" s="20"/>
      <c r="G46" s="56" t="str">
        <f>IFERROR(__xludf.DUMMYFUNCTION(" IF( ISBLANK($F46), """", IF ($F46 = MIN( FILTER( RaceTime, RaceDistance = $D46) ), ""PR"", """" ) )"),"")</f>
        <v/>
      </c>
      <c r="H46" s="21" t="str">
        <f t="shared" si="4"/>
        <v/>
      </c>
      <c r="I46" s="22" t="str">
        <f t="shared" si="5"/>
        <v/>
      </c>
      <c r="J46" s="60"/>
      <c r="N46" s="61" t="str">
        <f t="shared" si="6"/>
        <v/>
      </c>
      <c r="O46" s="62" t="str">
        <f t="shared" si="7"/>
        <v/>
      </c>
      <c r="P46" s="32"/>
      <c r="Q46" s="60"/>
    </row>
    <row r="47">
      <c r="A47" s="4"/>
      <c r="B47" s="60"/>
      <c r="C47" s="17" t="str">
        <f t="shared" si="1"/>
        <v/>
      </c>
      <c r="D47" s="54" t="str">
        <f t="shared" si="2"/>
        <v/>
      </c>
      <c r="E47" s="55" t="str">
        <f t="shared" si="3"/>
        <v/>
      </c>
      <c r="F47" s="20"/>
      <c r="G47" s="56" t="str">
        <f>IFERROR(__xludf.DUMMYFUNCTION(" IF( ISBLANK($F47), """", IF ($F47 = MIN( FILTER( RaceTime, RaceDistance = $D47) ), ""PR"", """" ) )"),"")</f>
        <v/>
      </c>
      <c r="H47" s="21" t="str">
        <f t="shared" si="4"/>
        <v/>
      </c>
      <c r="I47" s="22" t="str">
        <f t="shared" si="5"/>
        <v/>
      </c>
      <c r="J47" s="60"/>
      <c r="N47" s="61" t="str">
        <f t="shared" si="6"/>
        <v/>
      </c>
      <c r="O47" s="62" t="str">
        <f t="shared" si="7"/>
        <v/>
      </c>
      <c r="P47" s="32"/>
      <c r="Q47" s="60"/>
    </row>
    <row r="48">
      <c r="A48" s="4"/>
      <c r="B48" s="60"/>
      <c r="C48" s="17" t="str">
        <f t="shared" si="1"/>
        <v/>
      </c>
      <c r="D48" s="54" t="str">
        <f t="shared" si="2"/>
        <v/>
      </c>
      <c r="E48" s="55" t="str">
        <f t="shared" si="3"/>
        <v/>
      </c>
      <c r="F48" s="20"/>
      <c r="G48" s="56" t="str">
        <f>IFERROR(__xludf.DUMMYFUNCTION(" IF( ISBLANK($F48), """", IF ($F48 = MIN( FILTER( RaceTime, RaceDistance = $D48) ), ""PR"", """" ) )"),"")</f>
        <v/>
      </c>
      <c r="H48" s="21" t="str">
        <f t="shared" si="4"/>
        <v/>
      </c>
      <c r="I48" s="22" t="str">
        <f t="shared" si="5"/>
        <v/>
      </c>
      <c r="J48" s="60"/>
      <c r="N48" s="61" t="str">
        <f t="shared" si="6"/>
        <v/>
      </c>
      <c r="O48" s="62" t="str">
        <f t="shared" si="7"/>
        <v/>
      </c>
      <c r="P48" s="32"/>
      <c r="Q48" s="60"/>
    </row>
    <row r="49">
      <c r="A49" s="4"/>
      <c r="B49" s="60"/>
      <c r="C49" s="17" t="str">
        <f t="shared" si="1"/>
        <v/>
      </c>
      <c r="D49" s="54" t="str">
        <f t="shared" si="2"/>
        <v/>
      </c>
      <c r="E49" s="55" t="str">
        <f t="shared" si="3"/>
        <v/>
      </c>
      <c r="F49" s="20"/>
      <c r="G49" s="56" t="str">
        <f>IFERROR(__xludf.DUMMYFUNCTION(" IF( ISBLANK($F49), """", IF ($F49 = MIN( FILTER( RaceTime, RaceDistance = $D49) ), ""PR"", """" ) )"),"")</f>
        <v/>
      </c>
      <c r="H49" s="21" t="str">
        <f t="shared" si="4"/>
        <v/>
      </c>
      <c r="I49" s="22" t="str">
        <f t="shared" si="5"/>
        <v/>
      </c>
      <c r="J49" s="60"/>
      <c r="N49" s="61" t="str">
        <f t="shared" si="6"/>
        <v/>
      </c>
      <c r="O49" s="62" t="str">
        <f t="shared" si="7"/>
        <v/>
      </c>
      <c r="P49" s="32"/>
      <c r="Q49" s="60"/>
    </row>
    <row r="50">
      <c r="A50" s="4"/>
      <c r="B50" s="60"/>
      <c r="C50" s="17" t="str">
        <f t="shared" si="1"/>
        <v/>
      </c>
      <c r="D50" s="54" t="str">
        <f t="shared" si="2"/>
        <v/>
      </c>
      <c r="E50" s="55" t="str">
        <f t="shared" si="3"/>
        <v/>
      </c>
      <c r="F50" s="20"/>
      <c r="G50" s="56" t="str">
        <f>IFERROR(__xludf.DUMMYFUNCTION(" IF( ISBLANK($F50), """", IF ($F50 = MIN( FILTER( RaceTime, RaceDistance = $D50) ), ""PR"", """" ) )"),"")</f>
        <v/>
      </c>
      <c r="H50" s="21" t="str">
        <f t="shared" si="4"/>
        <v/>
      </c>
      <c r="I50" s="22" t="str">
        <f t="shared" si="5"/>
        <v/>
      </c>
      <c r="J50" s="60"/>
      <c r="N50" s="61" t="str">
        <f t="shared" si="6"/>
        <v/>
      </c>
      <c r="O50" s="62" t="str">
        <f t="shared" si="7"/>
        <v/>
      </c>
      <c r="P50" s="32"/>
      <c r="Q50" s="60"/>
    </row>
    <row r="51">
      <c r="A51" s="4"/>
      <c r="B51" s="60"/>
      <c r="C51" s="17" t="str">
        <f t="shared" si="1"/>
        <v/>
      </c>
      <c r="D51" s="54" t="str">
        <f t="shared" si="2"/>
        <v/>
      </c>
      <c r="E51" s="55" t="str">
        <f t="shared" si="3"/>
        <v/>
      </c>
      <c r="F51" s="20"/>
      <c r="G51" s="56" t="str">
        <f>IFERROR(__xludf.DUMMYFUNCTION(" IF( ISBLANK($F51), """", IF ($F51 = MIN( FILTER( RaceTime, RaceDistance = $D51) ), ""PR"", """" ) )"),"")</f>
        <v/>
      </c>
      <c r="H51" s="21" t="str">
        <f t="shared" si="4"/>
        <v/>
      </c>
      <c r="I51" s="22" t="str">
        <f t="shared" si="5"/>
        <v/>
      </c>
      <c r="J51" s="60"/>
      <c r="N51" s="61" t="str">
        <f t="shared" si="6"/>
        <v/>
      </c>
      <c r="O51" s="62" t="str">
        <f t="shared" si="7"/>
        <v/>
      </c>
      <c r="P51" s="32"/>
      <c r="Q51" s="60"/>
    </row>
    <row r="52">
      <c r="A52" s="4"/>
      <c r="B52" s="60"/>
      <c r="C52" s="17" t="str">
        <f t="shared" si="1"/>
        <v/>
      </c>
      <c r="D52" s="54" t="str">
        <f t="shared" si="2"/>
        <v/>
      </c>
      <c r="E52" s="55" t="str">
        <f t="shared" si="3"/>
        <v/>
      </c>
      <c r="F52" s="20"/>
      <c r="G52" s="56" t="str">
        <f>IFERROR(__xludf.DUMMYFUNCTION(" IF( ISBLANK($F52), """", IF ($F52 = MIN( FILTER( RaceTime, RaceDistance = $D52) ), ""PR"", """" ) )"),"")</f>
        <v/>
      </c>
      <c r="H52" s="21" t="str">
        <f t="shared" si="4"/>
        <v/>
      </c>
      <c r="I52" s="22" t="str">
        <f t="shared" si="5"/>
        <v/>
      </c>
      <c r="J52" s="60"/>
      <c r="N52" s="61" t="str">
        <f t="shared" si="6"/>
        <v/>
      </c>
      <c r="O52" s="62" t="str">
        <f t="shared" si="7"/>
        <v/>
      </c>
      <c r="P52" s="32"/>
      <c r="Q52" s="60"/>
    </row>
    <row r="53">
      <c r="A53" s="4"/>
      <c r="B53" s="60"/>
      <c r="C53" s="17" t="str">
        <f t="shared" si="1"/>
        <v/>
      </c>
      <c r="D53" s="54" t="str">
        <f t="shared" si="2"/>
        <v/>
      </c>
      <c r="E53" s="55" t="str">
        <f t="shared" si="3"/>
        <v/>
      </c>
      <c r="F53" s="20"/>
      <c r="G53" s="56" t="str">
        <f>IFERROR(__xludf.DUMMYFUNCTION(" IF( ISBLANK($F53), """", IF ($F53 = MIN( FILTER( RaceTime, RaceDistance = $D53) ), ""PR"", """" ) )"),"")</f>
        <v/>
      </c>
      <c r="H53" s="21" t="str">
        <f t="shared" si="4"/>
        <v/>
      </c>
      <c r="I53" s="22" t="str">
        <f t="shared" si="5"/>
        <v/>
      </c>
      <c r="J53" s="60"/>
      <c r="N53" s="61" t="str">
        <f t="shared" si="6"/>
        <v/>
      </c>
      <c r="O53" s="62" t="str">
        <f t="shared" si="7"/>
        <v/>
      </c>
      <c r="P53" s="32"/>
      <c r="Q53" s="60"/>
    </row>
    <row r="54">
      <c r="A54" s="4"/>
      <c r="B54" s="60"/>
      <c r="C54" s="17" t="str">
        <f t="shared" si="1"/>
        <v/>
      </c>
      <c r="D54" s="54" t="str">
        <f t="shared" si="2"/>
        <v/>
      </c>
      <c r="E54" s="55" t="str">
        <f t="shared" si="3"/>
        <v/>
      </c>
      <c r="F54" s="20"/>
      <c r="G54" s="56" t="str">
        <f>IFERROR(__xludf.DUMMYFUNCTION(" IF( ISBLANK($F54), """", IF ($F54 = MIN( FILTER( RaceTime, RaceDistance = $D54) ), ""PR"", """" ) )"),"")</f>
        <v/>
      </c>
      <c r="H54" s="21" t="str">
        <f t="shared" si="4"/>
        <v/>
      </c>
      <c r="I54" s="22" t="str">
        <f t="shared" si="5"/>
        <v/>
      </c>
      <c r="J54" s="60"/>
      <c r="N54" s="61" t="str">
        <f t="shared" si="6"/>
        <v/>
      </c>
      <c r="O54" s="62" t="str">
        <f t="shared" si="7"/>
        <v/>
      </c>
      <c r="P54" s="32"/>
      <c r="Q54" s="60"/>
    </row>
    <row r="55">
      <c r="A55" s="4"/>
      <c r="B55" s="60"/>
      <c r="C55" s="17" t="str">
        <f t="shared" si="1"/>
        <v/>
      </c>
      <c r="D55" s="54" t="str">
        <f t="shared" si="2"/>
        <v/>
      </c>
      <c r="E55" s="55" t="str">
        <f t="shared" si="3"/>
        <v/>
      </c>
      <c r="F55" s="20"/>
      <c r="G55" s="56" t="str">
        <f>IFERROR(__xludf.DUMMYFUNCTION(" IF( ISBLANK($F55), """", IF ($F55 = MIN( FILTER( RaceTime, RaceDistance = $D55) ), ""PR"", """" ) )"),"")</f>
        <v/>
      </c>
      <c r="H55" s="21" t="str">
        <f t="shared" si="4"/>
        <v/>
      </c>
      <c r="I55" s="22" t="str">
        <f t="shared" si="5"/>
        <v/>
      </c>
      <c r="J55" s="60"/>
      <c r="N55" s="61" t="str">
        <f t="shared" si="6"/>
        <v/>
      </c>
      <c r="O55" s="62" t="str">
        <f t="shared" si="7"/>
        <v/>
      </c>
      <c r="P55" s="32"/>
      <c r="Q55" s="60"/>
    </row>
    <row r="56">
      <c r="A56" s="4"/>
      <c r="B56" s="60"/>
      <c r="C56" s="17" t="str">
        <f t="shared" si="1"/>
        <v/>
      </c>
      <c r="D56" s="54" t="str">
        <f t="shared" si="2"/>
        <v/>
      </c>
      <c r="E56" s="55" t="str">
        <f t="shared" si="3"/>
        <v/>
      </c>
      <c r="F56" s="20"/>
      <c r="G56" s="56" t="str">
        <f>IFERROR(__xludf.DUMMYFUNCTION(" IF( ISBLANK($F56), """", IF ($F56 = MIN( FILTER( RaceTime, RaceDistance = $D56) ), ""PR"", """" ) )"),"")</f>
        <v/>
      </c>
      <c r="H56" s="21" t="str">
        <f t="shared" si="4"/>
        <v/>
      </c>
      <c r="I56" s="22" t="str">
        <f t="shared" si="5"/>
        <v/>
      </c>
      <c r="J56" s="60"/>
      <c r="N56" s="61" t="str">
        <f t="shared" si="6"/>
        <v/>
      </c>
      <c r="O56" s="62" t="str">
        <f t="shared" si="7"/>
        <v/>
      </c>
      <c r="P56" s="32"/>
      <c r="Q56" s="60"/>
    </row>
    <row r="57">
      <c r="A57" s="4"/>
      <c r="B57" s="60"/>
      <c r="C57" s="17" t="str">
        <f t="shared" si="1"/>
        <v/>
      </c>
      <c r="D57" s="54" t="str">
        <f t="shared" si="2"/>
        <v/>
      </c>
      <c r="E57" s="55" t="str">
        <f t="shared" si="3"/>
        <v/>
      </c>
      <c r="F57" s="20"/>
      <c r="G57" s="56" t="str">
        <f>IFERROR(__xludf.DUMMYFUNCTION(" IF( ISBLANK($F57), """", IF ($F57 = MIN( FILTER( RaceTime, RaceDistance = $D57) ), ""PR"", """" ) )"),"")</f>
        <v/>
      </c>
      <c r="H57" s="21" t="str">
        <f t="shared" si="4"/>
        <v/>
      </c>
      <c r="I57" s="22" t="str">
        <f t="shared" si="5"/>
        <v/>
      </c>
      <c r="J57" s="60"/>
      <c r="N57" s="61" t="str">
        <f t="shared" si="6"/>
        <v/>
      </c>
      <c r="O57" s="62" t="str">
        <f t="shared" si="7"/>
        <v/>
      </c>
      <c r="P57" s="32"/>
      <c r="Q57" s="60"/>
    </row>
    <row r="58">
      <c r="A58" s="4"/>
      <c r="B58" s="60"/>
      <c r="C58" s="17" t="str">
        <f t="shared" si="1"/>
        <v/>
      </c>
      <c r="D58" s="54" t="str">
        <f t="shared" si="2"/>
        <v/>
      </c>
      <c r="E58" s="55" t="str">
        <f t="shared" si="3"/>
        <v/>
      </c>
      <c r="F58" s="20"/>
      <c r="G58" s="56" t="str">
        <f>IFERROR(__xludf.DUMMYFUNCTION(" IF( ISBLANK($F58), """", IF ($F58 = MIN( FILTER( RaceTime, RaceDistance = $D58) ), ""PR"", """" ) )"),"")</f>
        <v/>
      </c>
      <c r="H58" s="21" t="str">
        <f t="shared" si="4"/>
        <v/>
      </c>
      <c r="I58" s="22" t="str">
        <f t="shared" si="5"/>
        <v/>
      </c>
      <c r="J58" s="60"/>
      <c r="N58" s="61" t="str">
        <f t="shared" si="6"/>
        <v/>
      </c>
      <c r="O58" s="62" t="str">
        <f t="shared" si="7"/>
        <v/>
      </c>
      <c r="P58" s="32"/>
      <c r="Q58" s="60"/>
    </row>
    <row r="59">
      <c r="A59" s="4"/>
      <c r="B59" s="60"/>
      <c r="C59" s="17" t="str">
        <f t="shared" si="1"/>
        <v/>
      </c>
      <c r="D59" s="54" t="str">
        <f t="shared" si="2"/>
        <v/>
      </c>
      <c r="E59" s="55" t="str">
        <f t="shared" si="3"/>
        <v/>
      </c>
      <c r="F59" s="20"/>
      <c r="G59" s="56" t="str">
        <f>IFERROR(__xludf.DUMMYFUNCTION(" IF( ISBLANK($F59), """", IF ($F59 = MIN( FILTER( RaceTime, RaceDistance = $D59) ), ""PR"", """" ) )"),"")</f>
        <v/>
      </c>
      <c r="H59" s="21" t="str">
        <f t="shared" si="4"/>
        <v/>
      </c>
      <c r="I59" s="22" t="str">
        <f t="shared" si="5"/>
        <v/>
      </c>
      <c r="J59" s="60"/>
      <c r="N59" s="61" t="str">
        <f t="shared" si="6"/>
        <v/>
      </c>
      <c r="O59" s="62" t="str">
        <f t="shared" si="7"/>
        <v/>
      </c>
      <c r="P59" s="32"/>
      <c r="Q59" s="60"/>
    </row>
    <row r="60">
      <c r="A60" s="4"/>
      <c r="B60" s="60"/>
      <c r="C60" s="17" t="str">
        <f t="shared" si="1"/>
        <v/>
      </c>
      <c r="D60" s="54" t="str">
        <f t="shared" si="2"/>
        <v/>
      </c>
      <c r="E60" s="55" t="str">
        <f t="shared" si="3"/>
        <v/>
      </c>
      <c r="F60" s="20"/>
      <c r="G60" s="56" t="str">
        <f>IFERROR(__xludf.DUMMYFUNCTION(" IF( ISBLANK($F60), """", IF ($F60 = MIN( FILTER( RaceTime, RaceDistance = $D60) ), ""PR"", """" ) )"),"")</f>
        <v/>
      </c>
      <c r="H60" s="21" t="str">
        <f t="shared" si="4"/>
        <v/>
      </c>
      <c r="I60" s="22" t="str">
        <f t="shared" si="5"/>
        <v/>
      </c>
      <c r="J60" s="60"/>
      <c r="N60" s="61" t="str">
        <f t="shared" si="6"/>
        <v/>
      </c>
      <c r="O60" s="62" t="str">
        <f t="shared" si="7"/>
        <v/>
      </c>
      <c r="P60" s="32"/>
      <c r="Q60" s="60"/>
    </row>
  </sheetData>
  <mergeCells count="5">
    <mergeCell ref="D1:E1"/>
    <mergeCell ref="H1:I1"/>
    <mergeCell ref="J1:K1"/>
    <mergeCell ref="L1:M1"/>
    <mergeCell ref="N1:O1"/>
  </mergeCells>
  <conditionalFormatting sqref="H3:H60">
    <cfRule type="cellIs" dxfId="0" priority="1" operator="lessThan">
      <formula>"12/30/1899"</formula>
    </cfRule>
  </conditionalFormatting>
  <conditionalFormatting sqref="F3:F60">
    <cfRule type="cellIs" dxfId="5" priority="2" operator="equal">
      <formula>"MIN( FILTER( RaceDistance, RaceDistance = $D3) )"</formula>
    </cfRule>
  </conditionalFormatting>
  <conditionalFormatting sqref="G3:G60">
    <cfRule type="cellIs" dxfId="5" priority="3" operator="equal">
      <formula>"PR"</formula>
    </cfRule>
  </conditionalFormatting>
  <conditionalFormatting sqref="G3:G60">
    <cfRule type="containsBlanks" dxfId="6" priority="4">
      <formula>LEN(TRIM(G3))=0</formula>
    </cfRule>
  </conditionalFormatting>
  <conditionalFormatting sqref="H3:H60">
    <cfRule type="cellIs" dxfId="1" priority="5" operator="between">
      <formula>"12/30/1899"</formula>
      <formula>"12/30/1899"</formula>
    </cfRule>
  </conditionalFormatting>
  <conditionalFormatting sqref="H3:H60">
    <cfRule type="cellIs" dxfId="2" priority="6" operator="between">
      <formula>"12/30/1899"</formula>
      <formula>"12/30/1899"</formula>
    </cfRule>
  </conditionalFormatting>
  <conditionalFormatting sqref="H3:H60">
    <cfRule type="cellIs" dxfId="3" priority="7" operator="between">
      <formula>"12/30/1899"</formula>
      <formula>"12/30/1899"</formula>
    </cfRule>
  </conditionalFormatting>
  <conditionalFormatting sqref="H3:H60">
    <cfRule type="cellIs" dxfId="4" priority="8" operator="greaterThan">
      <formula>"12/30/1899"</formula>
    </cfRule>
  </conditionalFormatting>
  <dataValidations>
    <dataValidation type="custom" allowBlank="1" showDropDown="1" showInputMessage="1" showErrorMessage="1" prompt="Enter the date for this entry." sqref="B2:B60">
      <formula1>OR(NOT(ISERROR(DATEVALUE(B2))), AND(ISNUMBER(B2), LEFT(CELL("format", B2))="D"))</formula1>
    </dataValidation>
    <dataValidation type="list" allowBlank="1" showInputMessage="1" showErrorMessage="1" prompt="Select the shoe you used from the Shoes sheet." sqref="P3:P60">
      <formula1>Shoes!$A$2:$A$17</formula1>
    </dataValidation>
  </dataValidation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13.88"/>
    <col customWidth="1" min="2" max="3" width="6.75"/>
    <col customWidth="1" min="4" max="4" width="7.25"/>
    <col customWidth="1" min="5" max="6" width="8.0"/>
    <col customWidth="1" min="7" max="7" width="7.88"/>
    <col customWidth="1" min="8" max="8" width="105.63"/>
  </cols>
  <sheetData>
    <row r="1">
      <c r="A1" s="63" t="s">
        <v>97</v>
      </c>
      <c r="B1" s="64"/>
      <c r="C1" s="65"/>
      <c r="D1" s="66"/>
      <c r="E1" s="66"/>
      <c r="F1" s="66"/>
      <c r="G1" s="66"/>
      <c r="H1" s="67"/>
    </row>
    <row r="2">
      <c r="A2" s="68" t="s">
        <v>98</v>
      </c>
      <c r="B2" s="69">
        <f>IFERROR(__xludf.DUMMYFUNCTION("SUM( IFERROR(FILTER(LogDistance, LogDate &gt;= TODAY() - WEEKDAY(TODAY(), 3) ), 0) )"),11.3)</f>
        <v>11.3</v>
      </c>
      <c r="C2" s="70"/>
      <c r="D2" s="67"/>
      <c r="E2" s="67"/>
      <c r="F2" s="67"/>
      <c r="G2" s="67"/>
      <c r="H2" s="67"/>
    </row>
    <row r="3">
      <c r="A3" s="71" t="s">
        <v>99</v>
      </c>
      <c r="B3" s="26">
        <f>IFERROR(__xludf.DUMMYFUNCTION("SUM( IFERROR(FILTER(LogDistance, LogDate &gt;= TODAY() - (Day(TODAY()) - 1) ), 0) )"),21.3)</f>
        <v>21.3</v>
      </c>
      <c r="C3" s="70"/>
      <c r="D3" s="67"/>
      <c r="E3" s="67"/>
      <c r="F3" s="67"/>
      <c r="G3" s="67"/>
      <c r="H3" s="67"/>
    </row>
    <row r="4">
      <c r="A4" s="71" t="s">
        <v>100</v>
      </c>
      <c r="B4" s="26">
        <f>IFERROR(__xludf.DUMMYFUNCTION("SUM( IFERROR(FILTER(LogDistance, LogDate &gt;= DATE(YEAR(TODAY()),1,1) ), 0))"),70.63)</f>
        <v>70.63</v>
      </c>
      <c r="C4" s="70"/>
      <c r="D4" s="67"/>
      <c r="E4" s="67"/>
      <c r="F4" s="67"/>
      <c r="G4" s="67"/>
      <c r="H4" s="67"/>
    </row>
    <row r="5">
      <c r="A5" s="72" t="s">
        <v>101</v>
      </c>
      <c r="B5" s="73">
        <f>SUM( LogDistance )</f>
        <v>70.63</v>
      </c>
      <c r="C5" s="70"/>
      <c r="D5" s="67"/>
      <c r="E5" s="67"/>
      <c r="F5" s="67"/>
      <c r="G5" s="67"/>
      <c r="H5" s="67"/>
    </row>
    <row r="6">
      <c r="A6" s="74"/>
      <c r="B6" s="75"/>
      <c r="C6" s="76"/>
      <c r="D6" s="67"/>
      <c r="E6" s="67"/>
      <c r="F6" s="67"/>
      <c r="G6" s="67"/>
      <c r="H6" s="67"/>
    </row>
    <row r="7">
      <c r="A7" s="77"/>
      <c r="B7" s="76"/>
      <c r="C7" s="76"/>
      <c r="D7" s="67"/>
      <c r="E7" s="67"/>
      <c r="F7" s="67"/>
      <c r="G7" s="67"/>
      <c r="H7" s="67"/>
    </row>
    <row r="8">
      <c r="A8" s="78" t="s">
        <v>102</v>
      </c>
      <c r="B8" s="79"/>
      <c r="C8" s="76"/>
      <c r="D8" s="67"/>
      <c r="E8" s="67"/>
      <c r="F8" s="67"/>
      <c r="G8" s="67"/>
      <c r="H8" s="67"/>
    </row>
    <row r="9">
      <c r="A9" s="80" t="s">
        <v>103</v>
      </c>
      <c r="B9" s="81"/>
      <c r="C9" s="70"/>
      <c r="D9" s="67"/>
      <c r="E9" s="67"/>
      <c r="F9" s="67"/>
      <c r="G9" s="67"/>
      <c r="H9" s="67"/>
    </row>
    <row r="10">
      <c r="A10" s="82">
        <f>TODAY() - WEEKDAY(TODAY(), 3)</f>
        <v>45264</v>
      </c>
      <c r="B10" s="83">
        <f>IFERROR(__xludf.DUMMYFUNCTION("SUM( IFERROR(FILTER(LogDistance, LogDate &gt;= $A10 ), 0) )"),11.3)</f>
        <v>11.3</v>
      </c>
      <c r="C10" s="70"/>
      <c r="D10" s="67"/>
      <c r="E10" s="67"/>
      <c r="F10" s="67"/>
      <c r="G10" s="67"/>
      <c r="H10" s="67"/>
    </row>
    <row r="11">
      <c r="A11" s="84">
        <f t="shared" ref="A11:A21" si="1"> $A10 - 7</f>
        <v>45257</v>
      </c>
      <c r="B11" s="85">
        <f>IFERROR(__xludf.DUMMYFUNCTION("SUM( IFERROR( FILTER(LogDistance, LogDate &gt;= $A11, LogDate &lt; $A10), 0) )"),22.18)</f>
        <v>22.18</v>
      </c>
      <c r="C11" s="70"/>
      <c r="D11" s="67"/>
      <c r="E11" s="67"/>
      <c r="F11" s="67"/>
      <c r="G11" s="67"/>
      <c r="H11" s="67"/>
    </row>
    <row r="12">
      <c r="A12" s="84">
        <f t="shared" si="1"/>
        <v>45250</v>
      </c>
      <c r="B12" s="85">
        <f>IFERROR(__xludf.DUMMYFUNCTION("SUM( IFERROR( FILTER(LogDistance, LogDate &gt;= $A12, LogDate &lt; $A11), 0) )"),18.73)</f>
        <v>18.73</v>
      </c>
      <c r="C12" s="70"/>
      <c r="D12" s="67"/>
      <c r="E12" s="67"/>
      <c r="F12" s="67"/>
      <c r="G12" s="67"/>
      <c r="H12" s="67"/>
    </row>
    <row r="13">
      <c r="A13" s="84">
        <f t="shared" si="1"/>
        <v>45243</v>
      </c>
      <c r="B13" s="85">
        <f>IFERROR(__xludf.DUMMYFUNCTION("SUM( IFERROR( FILTER(LogDistance, LogDate &gt;= $A13, LogDate &lt; $A12), 0) )"),18.42)</f>
        <v>18.42</v>
      </c>
      <c r="C13" s="70"/>
      <c r="D13" s="67"/>
      <c r="E13" s="67"/>
      <c r="F13" s="67"/>
      <c r="G13" s="67"/>
      <c r="H13" s="67"/>
    </row>
    <row r="14">
      <c r="A14" s="84">
        <f t="shared" si="1"/>
        <v>45236</v>
      </c>
      <c r="B14" s="85">
        <f>IFERROR(__xludf.DUMMYFUNCTION("SUM( IFERROR( FILTER(LogDistance, LogDate &gt;= $A14, LogDate &lt; $A13), 0) )"),0.0)</f>
        <v>0</v>
      </c>
      <c r="C14" s="70"/>
      <c r="D14" s="67"/>
      <c r="E14" s="67"/>
      <c r="F14" s="67"/>
      <c r="G14" s="67"/>
      <c r="H14" s="67"/>
    </row>
    <row r="15">
      <c r="A15" s="84">
        <f t="shared" si="1"/>
        <v>45229</v>
      </c>
      <c r="B15" s="85">
        <f>IFERROR(__xludf.DUMMYFUNCTION("SUM( IFERROR( FILTER(LogDistance, LogDate &gt;= $A15, LogDate &lt; $A14), 0) )"),0.0)</f>
        <v>0</v>
      </c>
      <c r="C15" s="70"/>
      <c r="D15" s="67"/>
      <c r="E15" s="67"/>
      <c r="F15" s="67"/>
      <c r="G15" s="67"/>
      <c r="H15" s="67"/>
    </row>
    <row r="16">
      <c r="A16" s="84">
        <f t="shared" si="1"/>
        <v>45222</v>
      </c>
      <c r="B16" s="85">
        <f>IFERROR(__xludf.DUMMYFUNCTION("SUM( IFERROR( FILTER(LogDistance, LogDate &gt;= $A16, LogDate &lt; $A15), 0) )"),0.0)</f>
        <v>0</v>
      </c>
      <c r="C16" s="70"/>
      <c r="D16" s="67"/>
      <c r="E16" s="67"/>
      <c r="F16" s="67"/>
      <c r="G16" s="67"/>
      <c r="H16" s="67"/>
    </row>
    <row r="17">
      <c r="A17" s="84">
        <f t="shared" si="1"/>
        <v>45215</v>
      </c>
      <c r="B17" s="85">
        <f>IFERROR(__xludf.DUMMYFUNCTION("SUM( IFERROR( FILTER(LogDistance, LogDate &gt;= $A17, LogDate &lt; $A16), 0) )"),0.0)</f>
        <v>0</v>
      </c>
      <c r="C17" s="70"/>
      <c r="D17" s="67"/>
      <c r="E17" s="67"/>
      <c r="F17" s="67"/>
      <c r="G17" s="67"/>
      <c r="H17" s="67"/>
    </row>
    <row r="18">
      <c r="A18" s="84">
        <f t="shared" si="1"/>
        <v>45208</v>
      </c>
      <c r="B18" s="85">
        <f>IFERROR(__xludf.DUMMYFUNCTION("SUM( IFERROR( FILTER(LogDistance, LogDate &gt;= $A18, LogDate &lt; $A17), 0) )"),0.0)</f>
        <v>0</v>
      </c>
      <c r="C18" s="70"/>
      <c r="D18" s="67"/>
      <c r="E18" s="67"/>
      <c r="F18" s="67"/>
      <c r="G18" s="67"/>
      <c r="H18" s="67"/>
    </row>
    <row r="19">
      <c r="A19" s="84">
        <f t="shared" si="1"/>
        <v>45201</v>
      </c>
      <c r="B19" s="85">
        <f>IFERROR(__xludf.DUMMYFUNCTION("SUM( IFERROR( FILTER(LogDistance, LogDate &gt;= $A19, LogDate &lt; $A18), 0) )"),0.0)</f>
        <v>0</v>
      </c>
      <c r="C19" s="70"/>
      <c r="D19" s="67"/>
      <c r="E19" s="67"/>
      <c r="F19" s="67"/>
      <c r="G19" s="67"/>
      <c r="H19" s="67"/>
    </row>
    <row r="20">
      <c r="A20" s="84">
        <f t="shared" si="1"/>
        <v>45194</v>
      </c>
      <c r="B20" s="85">
        <f>IFERROR(__xludf.DUMMYFUNCTION("SUM( IFERROR( FILTER(LogDistance, LogDate &gt;= $A20, LogDate &lt; $A19), 0) )"),0.0)</f>
        <v>0</v>
      </c>
      <c r="C20" s="70"/>
      <c r="D20" s="67"/>
      <c r="E20" s="67"/>
      <c r="F20" s="67"/>
      <c r="G20" s="67"/>
      <c r="H20" s="67"/>
    </row>
    <row r="21">
      <c r="A21" s="86">
        <f t="shared" si="1"/>
        <v>45187</v>
      </c>
      <c r="B21" s="87">
        <f>IFERROR(__xludf.DUMMYFUNCTION("SUM( IFERROR( FILTER(LogDistance, LogDate &gt;= $A21, LogDate &lt; $A20), 0) )"),0.0)</f>
        <v>0</v>
      </c>
      <c r="C21" s="70"/>
      <c r="D21" s="67"/>
      <c r="E21" s="67"/>
      <c r="F21" s="67"/>
      <c r="G21" s="67"/>
      <c r="H21" s="67"/>
    </row>
    <row r="22">
      <c r="A22" s="74"/>
      <c r="B22" s="75"/>
      <c r="C22" s="76"/>
      <c r="D22" s="67"/>
      <c r="E22" s="67"/>
      <c r="F22" s="67"/>
      <c r="G22" s="67"/>
      <c r="H22" s="67"/>
    </row>
    <row r="23">
      <c r="A23" s="77"/>
      <c r="B23" s="76"/>
      <c r="C23" s="76"/>
      <c r="D23" s="67"/>
      <c r="E23" s="67"/>
      <c r="F23" s="67"/>
      <c r="G23" s="67"/>
      <c r="H23" s="67"/>
    </row>
    <row r="24">
      <c r="A24" s="78" t="s">
        <v>104</v>
      </c>
      <c r="B24" s="76"/>
      <c r="C24" s="76"/>
      <c r="D24" s="67"/>
      <c r="E24" s="67"/>
      <c r="F24" s="67"/>
      <c r="G24" s="67"/>
      <c r="H24" s="67"/>
    </row>
    <row r="25">
      <c r="A25" s="88">
        <v>40214.0</v>
      </c>
      <c r="B25" s="89"/>
      <c r="C25" s="90" t="s">
        <v>105</v>
      </c>
      <c r="D25" s="91"/>
      <c r="E25" s="91"/>
      <c r="F25" s="77"/>
      <c r="G25" s="67"/>
      <c r="H25" s="67"/>
    </row>
    <row r="26">
      <c r="A26" s="80" t="s">
        <v>103</v>
      </c>
      <c r="B26" s="81"/>
      <c r="C26" s="70"/>
      <c r="D26" s="67"/>
      <c r="E26" s="67"/>
      <c r="F26" s="67"/>
      <c r="G26" s="67"/>
      <c r="H26" s="67"/>
    </row>
    <row r="27">
      <c r="A27" s="82">
        <f> $A$25 - WEEKDAY($A$25, 3)</f>
        <v>40210</v>
      </c>
      <c r="B27" s="83">
        <f>IFERROR(__xludf.DUMMYFUNCTION("SUM( IFERROR( FILTER(LogDistance, LogDate &gt;= $A27, LogDate &lt; $A27 + 7 ), 0) )"),0.0)</f>
        <v>0</v>
      </c>
      <c r="C27" s="70"/>
      <c r="D27" s="67"/>
      <c r="E27" s="67"/>
      <c r="F27" s="67"/>
      <c r="G27" s="67"/>
      <c r="H27" s="67"/>
    </row>
    <row r="28">
      <c r="A28" s="84">
        <f t="shared" ref="A28:A38" si="2"> $A27 - 7</f>
        <v>40203</v>
      </c>
      <c r="B28" s="85">
        <f>IFERROR(__xludf.DUMMYFUNCTION("SUM( IFERROR( FILTER(LogDistance, LogDate &gt;= $A28, LogDate &lt; $A27), 0) )"),0.0)</f>
        <v>0</v>
      </c>
      <c r="C28" s="70"/>
      <c r="D28" s="67"/>
      <c r="E28" s="67"/>
      <c r="F28" s="67"/>
      <c r="G28" s="67"/>
      <c r="H28" s="67"/>
    </row>
    <row r="29">
      <c r="A29" s="84">
        <f t="shared" si="2"/>
        <v>40196</v>
      </c>
      <c r="B29" s="85">
        <f>IFERROR(__xludf.DUMMYFUNCTION("SUM( IFERROR( FILTER(LogDistance, LogDate &gt;= $A29, LogDate &lt; $A28), 0) )"),0.0)</f>
        <v>0</v>
      </c>
      <c r="C29" s="70"/>
      <c r="D29" s="67"/>
      <c r="E29" s="67"/>
      <c r="F29" s="67"/>
      <c r="G29" s="67"/>
      <c r="H29" s="67"/>
    </row>
    <row r="30">
      <c r="A30" s="84">
        <f t="shared" si="2"/>
        <v>40189</v>
      </c>
      <c r="B30" s="85">
        <f>IFERROR(__xludf.DUMMYFUNCTION("SUM( IFERROR( FILTER(LogDistance, LogDate &gt;= $A30, LogDate &lt; $A29), 0) )"),0.0)</f>
        <v>0</v>
      </c>
      <c r="C30" s="70"/>
      <c r="D30" s="67"/>
      <c r="E30" s="67"/>
      <c r="F30" s="67"/>
      <c r="G30" s="67"/>
      <c r="H30" s="67"/>
    </row>
    <row r="31">
      <c r="A31" s="84">
        <f t="shared" si="2"/>
        <v>40182</v>
      </c>
      <c r="B31" s="85">
        <f>IFERROR(__xludf.DUMMYFUNCTION("SUM( IFERROR( FILTER(LogDistance, LogDate &gt;= $A31, LogDate &lt; $A30), 0) )"),0.0)</f>
        <v>0</v>
      </c>
      <c r="C31" s="70"/>
      <c r="D31" s="67"/>
      <c r="E31" s="67"/>
      <c r="F31" s="67"/>
      <c r="G31" s="67"/>
      <c r="H31" s="67"/>
    </row>
    <row r="32">
      <c r="A32" s="84">
        <f t="shared" si="2"/>
        <v>40175</v>
      </c>
      <c r="B32" s="85">
        <f>IFERROR(__xludf.DUMMYFUNCTION("SUM( IFERROR( FILTER(LogDistance, LogDate &gt;= $A32, LogDate &lt; $A31), 0) )"),0.0)</f>
        <v>0</v>
      </c>
      <c r="C32" s="70"/>
      <c r="D32" s="67"/>
      <c r="E32" s="67"/>
      <c r="F32" s="67"/>
      <c r="G32" s="67"/>
      <c r="H32" s="67"/>
    </row>
    <row r="33">
      <c r="A33" s="84">
        <f t="shared" si="2"/>
        <v>40168</v>
      </c>
      <c r="B33" s="85">
        <f>IFERROR(__xludf.DUMMYFUNCTION("SUM( IFERROR( FILTER(LogDistance, LogDate &gt;= $A33, LogDate &lt; $A32), 0) )"),0.0)</f>
        <v>0</v>
      </c>
      <c r="C33" s="70"/>
      <c r="D33" s="67"/>
      <c r="E33" s="67"/>
      <c r="F33" s="67"/>
      <c r="G33" s="67"/>
      <c r="H33" s="67"/>
    </row>
    <row r="34">
      <c r="A34" s="84">
        <f t="shared" si="2"/>
        <v>40161</v>
      </c>
      <c r="B34" s="85">
        <f>IFERROR(__xludf.DUMMYFUNCTION("SUM( IFERROR( FILTER(LogDistance, LogDate &gt;= $A34, LogDate &lt; $A33), 0) )"),0.0)</f>
        <v>0</v>
      </c>
      <c r="C34" s="70"/>
      <c r="D34" s="67"/>
      <c r="E34" s="67"/>
      <c r="F34" s="67"/>
      <c r="G34" s="67"/>
      <c r="H34" s="67"/>
    </row>
    <row r="35">
      <c r="A35" s="84">
        <f t="shared" si="2"/>
        <v>40154</v>
      </c>
      <c r="B35" s="85">
        <f>IFERROR(__xludf.DUMMYFUNCTION("SUM( IFERROR( FILTER(LogDistance, LogDate &gt;= $A35, LogDate &lt; $A34), 0) )"),0.0)</f>
        <v>0</v>
      </c>
      <c r="C35" s="70"/>
      <c r="D35" s="67"/>
      <c r="E35" s="67"/>
      <c r="F35" s="67"/>
      <c r="G35" s="67"/>
      <c r="H35" s="67"/>
    </row>
    <row r="36">
      <c r="A36" s="84">
        <f t="shared" si="2"/>
        <v>40147</v>
      </c>
      <c r="B36" s="85">
        <f>IFERROR(__xludf.DUMMYFUNCTION("SUM( IFERROR( FILTER(LogDistance, LogDate &gt;= $A36, LogDate &lt; $A35), 0) )"),0.0)</f>
        <v>0</v>
      </c>
      <c r="C36" s="70"/>
      <c r="D36" s="67"/>
      <c r="E36" s="67"/>
      <c r="F36" s="67"/>
      <c r="G36" s="67"/>
      <c r="H36" s="67"/>
    </row>
    <row r="37">
      <c r="A37" s="84">
        <f t="shared" si="2"/>
        <v>40140</v>
      </c>
      <c r="B37" s="85">
        <f>IFERROR(__xludf.DUMMYFUNCTION("SUM( IFERROR( FILTER(LogDistance, LogDate &gt;= $A37, LogDate &lt; $A36), 0) )"),0.0)</f>
        <v>0</v>
      </c>
      <c r="C37" s="70"/>
      <c r="D37" s="67"/>
      <c r="E37" s="67"/>
      <c r="F37" s="67"/>
      <c r="G37" s="67"/>
      <c r="H37" s="67"/>
    </row>
    <row r="38">
      <c r="A38" s="86">
        <f t="shared" si="2"/>
        <v>40133</v>
      </c>
      <c r="B38" s="87">
        <f>IFERROR(__xludf.DUMMYFUNCTION("SUM( IFERROR( FILTER(LogDistance, LogDate &gt;= $A38, LogDate &lt; $A37), 0) )"),0.0)</f>
        <v>0</v>
      </c>
      <c r="C38" s="70"/>
      <c r="D38" s="67"/>
      <c r="E38" s="67"/>
      <c r="F38" s="67"/>
      <c r="G38" s="67"/>
      <c r="H38" s="67"/>
    </row>
    <row r="39">
      <c r="A39" s="74"/>
      <c r="B39" s="75"/>
      <c r="C39" s="76"/>
      <c r="D39" s="67"/>
      <c r="E39" s="67"/>
      <c r="F39" s="67"/>
      <c r="G39" s="67"/>
      <c r="H39" s="67"/>
    </row>
    <row r="40">
      <c r="A40" s="77"/>
      <c r="B40" s="76"/>
      <c r="C40" s="76"/>
      <c r="D40" s="67"/>
      <c r="E40" s="67"/>
      <c r="F40" s="67"/>
      <c r="G40" s="67"/>
      <c r="H40" s="67"/>
    </row>
    <row r="41">
      <c r="A41" s="78" t="s">
        <v>106</v>
      </c>
      <c r="B41" s="79"/>
      <c r="C41" s="79"/>
      <c r="D41" s="92"/>
      <c r="E41" s="92"/>
      <c r="F41" s="92"/>
      <c r="G41" s="92"/>
      <c r="H41" s="67"/>
    </row>
    <row r="42">
      <c r="A42" s="80" t="s">
        <v>103</v>
      </c>
      <c r="B42" s="93" t="str">
        <f>'Run Types'!$A$2</f>
        <v>Easy</v>
      </c>
      <c r="C42" s="93" t="str">
        <f>'Run Types'!$A$3</f>
        <v>Fartlek</v>
      </c>
      <c r="D42" s="93" t="str">
        <f>'Run Types'!$A$4</f>
        <v>Hill</v>
      </c>
      <c r="E42" s="93" t="str">
        <f>'Run Types'!$A$5</f>
        <v>Interval</v>
      </c>
      <c r="F42" s="93" t="str">
        <f>'Run Types'!$A$6</f>
        <v>Tempo</v>
      </c>
      <c r="G42" s="94" t="str">
        <f>'Run Types'!$A$7</f>
        <v>Long</v>
      </c>
      <c r="H42" s="95"/>
    </row>
    <row r="43">
      <c r="A43" s="82">
        <f>TODAY() - WEEKDAY(TODAY(), 3)</f>
        <v>45264</v>
      </c>
      <c r="B43" s="96">
        <f>IFERROR(__xludf.DUMMYFUNCTION("SUM( IFERROR( FILTER(LogDistance, LogDate &gt;= $A43, LogDate &lt; $A43 + 7, LogType = B$42 ), 0) )"),11.3)</f>
        <v>11.3</v>
      </c>
      <c r="C43" s="96">
        <f>IFERROR(__xludf.DUMMYFUNCTION("SUM( IFERROR( FILTER(LogDistance, LogDate &gt;= $A43, LogDate &lt; $A43 + 7, LogType = C$42 ), 0) )"),0.0)</f>
        <v>0</v>
      </c>
      <c r="D43" s="96">
        <f>IFERROR(__xludf.DUMMYFUNCTION("SUM( IFERROR( FILTER(LogDistance, LogDate &gt;= $A43, LogDate &lt; $A43 + 7, LogType = D$42 ), 0) )"),0.0)</f>
        <v>0</v>
      </c>
      <c r="E43" s="96">
        <f>IFERROR(__xludf.DUMMYFUNCTION("SUM( IFERROR( FILTER(LogDistance, LogDate &gt;= $A43, LogDate &lt; $A43 + 7, LogType = E$42 ), 0) )"),0.0)</f>
        <v>0</v>
      </c>
      <c r="F43" s="96">
        <f>IFERROR(__xludf.DUMMYFUNCTION("SUM( IFERROR( FILTER(LogDistance, LogDate &gt;= $A43, LogDate &lt; $A43 + 7, LogType = F$42 ), 0) )"),0.0)</f>
        <v>0</v>
      </c>
      <c r="G43" s="83">
        <f>IFERROR(__xludf.DUMMYFUNCTION("SUM( IFERROR( FILTER(LogDistance, LogDate &gt;= $A43, LogDate &lt; $A43 + 7, LogType = G$42 ), 0) )"),0.0)</f>
        <v>0</v>
      </c>
      <c r="H43" s="95"/>
    </row>
    <row r="44">
      <c r="A44" s="84">
        <f t="shared" ref="A44:A54" si="3"> $A43 - 7</f>
        <v>45257</v>
      </c>
      <c r="B44" s="97">
        <f>IFERROR(__xludf.DUMMYFUNCTION("SUM( IFERROR( FILTER(LogDistance, LogDate &gt;= $A44, LogDate &lt; $A44 + 7, LogType = B$42 ), 0) )"),11.07)</f>
        <v>11.07</v>
      </c>
      <c r="C44" s="97">
        <f>IFERROR(__xludf.DUMMYFUNCTION("SUM( IFERROR( FILTER(LogDistance, LogDate &gt;= $A44, LogDate &lt; $A44 + 7, LogType = C$42 ), 0) )"),0.0)</f>
        <v>0</v>
      </c>
      <c r="D44" s="97">
        <f>IFERROR(__xludf.DUMMYFUNCTION("SUM( IFERROR( FILTER(LogDistance, LogDate &gt;= $A44, LogDate &lt; $A44 + 7, LogType = D$42 ), 0) )"),0.0)</f>
        <v>0</v>
      </c>
      <c r="E44" s="97">
        <f>IFERROR(__xludf.DUMMYFUNCTION("SUM( IFERROR( FILTER(LogDistance, LogDate &gt;= $A44, LogDate &lt; $A44 + 7, LogType = E$42 ), 0) )"),0.0)</f>
        <v>0</v>
      </c>
      <c r="F44" s="97">
        <f>IFERROR(__xludf.DUMMYFUNCTION("SUM( IFERROR( FILTER(LogDistance, LogDate &gt;= $A44, LogDate &lt; $A44 + 7, LogType = F$42 ), 0) )"),4.11)</f>
        <v>4.11</v>
      </c>
      <c r="G44" s="85">
        <f>IFERROR(__xludf.DUMMYFUNCTION("SUM( IFERROR( FILTER(LogDistance, LogDate &gt;= $A44, LogDate &lt; $A44 + 7, LogType = G$42 ), 0) )"),7.0)</f>
        <v>7</v>
      </c>
      <c r="H44" s="95"/>
    </row>
    <row r="45">
      <c r="A45" s="84">
        <f t="shared" si="3"/>
        <v>45250</v>
      </c>
      <c r="B45" s="97">
        <f>IFERROR(__xludf.DUMMYFUNCTION("SUM( IFERROR( FILTER(LogDistance, LogDate &gt;= $A45, LogDate &lt; $A45 + 7, LogType = B$42 ), 0) )"),5.359999999999999)</f>
        <v>5.36</v>
      </c>
      <c r="C45" s="97">
        <f>IFERROR(__xludf.DUMMYFUNCTION("SUM( IFERROR( FILTER(LogDistance, LogDate &gt;= $A45, LogDate &lt; $A45 + 7, LogType = C$42 ), 0) )"),0.0)</f>
        <v>0</v>
      </c>
      <c r="D45" s="97">
        <f>IFERROR(__xludf.DUMMYFUNCTION("SUM( IFERROR( FILTER(LogDistance, LogDate &gt;= $A45, LogDate &lt; $A45 + 7, LogType = D$42 ), 0) )"),0.0)</f>
        <v>0</v>
      </c>
      <c r="E45" s="97">
        <f>IFERROR(__xludf.DUMMYFUNCTION("SUM( IFERROR( FILTER(LogDistance, LogDate &gt;= $A45, LogDate &lt; $A45 + 7, LogType = E$42 ), 0) )"),0.0)</f>
        <v>0</v>
      </c>
      <c r="F45" s="97">
        <f>IFERROR(__xludf.DUMMYFUNCTION("SUM( IFERROR( FILTER(LogDistance, LogDate &gt;= $A45, LogDate &lt; $A45 + 7, LogType = F$42 ), 0) )"),0.0)</f>
        <v>0</v>
      </c>
      <c r="G45" s="85">
        <f>IFERROR(__xludf.DUMMYFUNCTION("SUM( IFERROR( FILTER(LogDistance, LogDate &gt;= $A45, LogDate &lt; $A45 + 7, LogType = G$42 ), 0) )"),13.370000000000001)</f>
        <v>13.37</v>
      </c>
      <c r="H45" s="95"/>
    </row>
    <row r="46">
      <c r="A46" s="84">
        <f t="shared" si="3"/>
        <v>45243</v>
      </c>
      <c r="B46" s="97">
        <f>IFERROR(__xludf.DUMMYFUNCTION("SUM( IFERROR( FILTER(LogDistance, LogDate &gt;= $A46, LogDate &lt; $A46 + 7, LogType = B$42 ), 0) )"),9.3)</f>
        <v>9.3</v>
      </c>
      <c r="C46" s="97">
        <f>IFERROR(__xludf.DUMMYFUNCTION("SUM( IFERROR( FILTER(LogDistance, LogDate &gt;= $A46, LogDate &lt; $A46 + 7, LogType = C$42 ), 0) )"),0.0)</f>
        <v>0</v>
      </c>
      <c r="D46" s="97">
        <f>IFERROR(__xludf.DUMMYFUNCTION("SUM( IFERROR( FILTER(LogDistance, LogDate &gt;= $A46, LogDate &lt; $A46 + 7, LogType = D$42 ), 0) )"),0.0)</f>
        <v>0</v>
      </c>
      <c r="E46" s="97">
        <f>IFERROR(__xludf.DUMMYFUNCTION("SUM( IFERROR( FILTER(LogDistance, LogDate &gt;= $A46, LogDate &lt; $A46 + 7, LogType = E$42 ), 0) )"),0.0)</f>
        <v>0</v>
      </c>
      <c r="F46" s="97">
        <f>IFERROR(__xludf.DUMMYFUNCTION("SUM( IFERROR( FILTER(LogDistance, LogDate &gt;= $A46, LogDate &lt; $A46 + 7, LogType = F$42 ), 0) )"),4.01)</f>
        <v>4.01</v>
      </c>
      <c r="G46" s="85">
        <f>IFERROR(__xludf.DUMMYFUNCTION("SUM( IFERROR( FILTER(LogDistance, LogDate &gt;= $A46, LogDate &lt; $A46 + 7, LogType = G$42 ), 0) )"),5.11)</f>
        <v>5.11</v>
      </c>
      <c r="H46" s="95"/>
    </row>
    <row r="47">
      <c r="A47" s="84">
        <f t="shared" si="3"/>
        <v>45236</v>
      </c>
      <c r="B47" s="97">
        <f>IFERROR(__xludf.DUMMYFUNCTION("SUM( IFERROR( FILTER(LogDistance, LogDate &gt;= $A47, LogDate &lt; $A47 + 7, LogType = B$42 ), 0) )"),0.0)</f>
        <v>0</v>
      </c>
      <c r="C47" s="97">
        <f>IFERROR(__xludf.DUMMYFUNCTION("SUM( IFERROR( FILTER(LogDistance, LogDate &gt;= $A47, LogDate &lt; $A47 + 7, LogType = C$42 ), 0) )"),0.0)</f>
        <v>0</v>
      </c>
      <c r="D47" s="97">
        <f>IFERROR(__xludf.DUMMYFUNCTION("SUM( IFERROR( FILTER(LogDistance, LogDate &gt;= $A47, LogDate &lt; $A47 + 7, LogType = D$42 ), 0) )"),0.0)</f>
        <v>0</v>
      </c>
      <c r="E47" s="97">
        <f>IFERROR(__xludf.DUMMYFUNCTION("SUM( IFERROR( FILTER(LogDistance, LogDate &gt;= $A47, LogDate &lt; $A47 + 7, LogType = E$42 ), 0) )"),0.0)</f>
        <v>0</v>
      </c>
      <c r="F47" s="97">
        <f>IFERROR(__xludf.DUMMYFUNCTION("SUM( IFERROR( FILTER(LogDistance, LogDate &gt;= $A47, LogDate &lt; $A47 + 7, LogType = F$42 ), 0) )"),0.0)</f>
        <v>0</v>
      </c>
      <c r="G47" s="85">
        <f>IFERROR(__xludf.DUMMYFUNCTION("SUM( IFERROR( FILTER(LogDistance, LogDate &gt;= $A47, LogDate &lt; $A47 + 7, LogType = G$42 ), 0) )"),0.0)</f>
        <v>0</v>
      </c>
      <c r="H47" s="95"/>
    </row>
    <row r="48">
      <c r="A48" s="84">
        <f t="shared" si="3"/>
        <v>45229</v>
      </c>
      <c r="B48" s="97">
        <f>IFERROR(__xludf.DUMMYFUNCTION("SUM( IFERROR( FILTER(LogDistance, LogDate &gt;= $A48, LogDate &lt; $A48 + 7, LogType = B$42 ), 0) )"),0.0)</f>
        <v>0</v>
      </c>
      <c r="C48" s="97">
        <f>IFERROR(__xludf.DUMMYFUNCTION("SUM( IFERROR( FILTER(LogDistance, LogDate &gt;= $A48, LogDate &lt; $A48 + 7, LogType = C$42 ), 0) )"),0.0)</f>
        <v>0</v>
      </c>
      <c r="D48" s="97">
        <f>IFERROR(__xludf.DUMMYFUNCTION("SUM( IFERROR( FILTER(LogDistance, LogDate &gt;= $A48, LogDate &lt; $A48 + 7, LogType = D$42 ), 0) )"),0.0)</f>
        <v>0</v>
      </c>
      <c r="E48" s="97">
        <f>IFERROR(__xludf.DUMMYFUNCTION("SUM( IFERROR( FILTER(LogDistance, LogDate &gt;= $A48, LogDate &lt; $A48 + 7, LogType = E$42 ), 0) )"),0.0)</f>
        <v>0</v>
      </c>
      <c r="F48" s="97">
        <f>IFERROR(__xludf.DUMMYFUNCTION("SUM( IFERROR( FILTER(LogDistance, LogDate &gt;= $A48, LogDate &lt; $A48 + 7, LogType = F$42 ), 0) )"),0.0)</f>
        <v>0</v>
      </c>
      <c r="G48" s="85">
        <f>IFERROR(__xludf.DUMMYFUNCTION("SUM( IFERROR( FILTER(LogDistance, LogDate &gt;= $A48, LogDate &lt; $A48 + 7, LogType = G$42 ), 0) )"),0.0)</f>
        <v>0</v>
      </c>
      <c r="H48" s="95"/>
    </row>
    <row r="49">
      <c r="A49" s="84">
        <f t="shared" si="3"/>
        <v>45222</v>
      </c>
      <c r="B49" s="97">
        <f>IFERROR(__xludf.DUMMYFUNCTION("SUM( IFERROR( FILTER(LogDistance, LogDate &gt;= $A49, LogDate &lt; $A49 + 7, LogType = B$42 ), 0) )"),0.0)</f>
        <v>0</v>
      </c>
      <c r="C49" s="97">
        <f>IFERROR(__xludf.DUMMYFUNCTION("SUM( IFERROR( FILTER(LogDistance, LogDate &gt;= $A49, LogDate &lt; $A49 + 7, LogType = C$42 ), 0) )"),0.0)</f>
        <v>0</v>
      </c>
      <c r="D49" s="97">
        <f>IFERROR(__xludf.DUMMYFUNCTION("SUM( IFERROR( FILTER(LogDistance, LogDate &gt;= $A49, LogDate &lt; $A49 + 7, LogType = D$42 ), 0) )"),0.0)</f>
        <v>0</v>
      </c>
      <c r="E49" s="97">
        <f>IFERROR(__xludf.DUMMYFUNCTION("SUM( IFERROR( FILTER(LogDistance, LogDate &gt;= $A49, LogDate &lt; $A49 + 7, LogType = E$42 ), 0) )"),0.0)</f>
        <v>0</v>
      </c>
      <c r="F49" s="97">
        <f>IFERROR(__xludf.DUMMYFUNCTION("SUM( IFERROR( FILTER(LogDistance, LogDate &gt;= $A49, LogDate &lt; $A49 + 7, LogType = F$42 ), 0) )"),0.0)</f>
        <v>0</v>
      </c>
      <c r="G49" s="85">
        <f>IFERROR(__xludf.DUMMYFUNCTION("SUM( IFERROR( FILTER(LogDistance, LogDate &gt;= $A49, LogDate &lt; $A49 + 7, LogType = G$42 ), 0) )"),0.0)</f>
        <v>0</v>
      </c>
      <c r="H49" s="95"/>
    </row>
    <row r="50">
      <c r="A50" s="84">
        <f t="shared" si="3"/>
        <v>45215</v>
      </c>
      <c r="B50" s="97">
        <f>IFERROR(__xludf.DUMMYFUNCTION("SUM( IFERROR( FILTER(LogDistance, LogDate &gt;= $A50, LogDate &lt; $A50 + 7, LogType = B$42 ), 0) )"),0.0)</f>
        <v>0</v>
      </c>
      <c r="C50" s="97">
        <f>IFERROR(__xludf.DUMMYFUNCTION("SUM( IFERROR( FILTER(LogDistance, LogDate &gt;= $A50, LogDate &lt; $A50 + 7, LogType = C$42 ), 0) )"),0.0)</f>
        <v>0</v>
      </c>
      <c r="D50" s="97">
        <f>IFERROR(__xludf.DUMMYFUNCTION("SUM( IFERROR( FILTER(LogDistance, LogDate &gt;= $A50, LogDate &lt; $A50 + 7, LogType = D$42 ), 0) )"),0.0)</f>
        <v>0</v>
      </c>
      <c r="E50" s="97">
        <f>IFERROR(__xludf.DUMMYFUNCTION("SUM( IFERROR( FILTER(LogDistance, LogDate &gt;= $A50, LogDate &lt; $A50 + 7, LogType = E$42 ), 0) )"),0.0)</f>
        <v>0</v>
      </c>
      <c r="F50" s="97">
        <f>IFERROR(__xludf.DUMMYFUNCTION("SUM( IFERROR( FILTER(LogDistance, LogDate &gt;= $A50, LogDate &lt; $A50 + 7, LogType = F$42 ), 0) )"),0.0)</f>
        <v>0</v>
      </c>
      <c r="G50" s="85">
        <f>IFERROR(__xludf.DUMMYFUNCTION("SUM( IFERROR( FILTER(LogDistance, LogDate &gt;= $A50, LogDate &lt; $A50 + 7, LogType = G$42 ), 0) )"),0.0)</f>
        <v>0</v>
      </c>
      <c r="H50" s="95"/>
    </row>
    <row r="51">
      <c r="A51" s="84">
        <f t="shared" si="3"/>
        <v>45208</v>
      </c>
      <c r="B51" s="97">
        <f>IFERROR(__xludf.DUMMYFUNCTION("SUM( IFERROR( FILTER(LogDistance, LogDate &gt;= $A51, LogDate &lt; $A51 + 7, LogType = B$42 ), 0) )"),0.0)</f>
        <v>0</v>
      </c>
      <c r="C51" s="97">
        <f>IFERROR(__xludf.DUMMYFUNCTION("SUM( IFERROR( FILTER(LogDistance, LogDate &gt;= $A51, LogDate &lt; $A51 + 7, LogType = C$42 ), 0) )"),0.0)</f>
        <v>0</v>
      </c>
      <c r="D51" s="97">
        <f>IFERROR(__xludf.DUMMYFUNCTION("SUM( IFERROR( FILTER(LogDistance, LogDate &gt;= $A51, LogDate &lt; $A51 + 7, LogType = D$42 ), 0) )"),0.0)</f>
        <v>0</v>
      </c>
      <c r="E51" s="97">
        <f>IFERROR(__xludf.DUMMYFUNCTION("SUM( IFERROR( FILTER(LogDistance, LogDate &gt;= $A51, LogDate &lt; $A51 + 7, LogType = E$42 ), 0) )"),0.0)</f>
        <v>0</v>
      </c>
      <c r="F51" s="97">
        <f>IFERROR(__xludf.DUMMYFUNCTION("SUM( IFERROR( FILTER(LogDistance, LogDate &gt;= $A51, LogDate &lt; $A51 + 7, LogType = F$42 ), 0) )"),0.0)</f>
        <v>0</v>
      </c>
      <c r="G51" s="85">
        <f>IFERROR(__xludf.DUMMYFUNCTION("SUM( IFERROR( FILTER(LogDistance, LogDate &gt;= $A51, LogDate &lt; $A51 + 7, LogType = G$42 ), 0) )"),0.0)</f>
        <v>0</v>
      </c>
      <c r="H51" s="95"/>
    </row>
    <row r="52">
      <c r="A52" s="84">
        <f t="shared" si="3"/>
        <v>45201</v>
      </c>
      <c r="B52" s="97">
        <f>IFERROR(__xludf.DUMMYFUNCTION("SUM( IFERROR( FILTER(LogDistance, LogDate &gt;= $A52, LogDate &lt; $A52 + 7, LogType = B$42 ), 0) )"),0.0)</f>
        <v>0</v>
      </c>
      <c r="C52" s="97">
        <f>IFERROR(__xludf.DUMMYFUNCTION("SUM( IFERROR( FILTER(LogDistance, LogDate &gt;= $A52, LogDate &lt; $A52 + 7, LogType = C$42 ), 0) )"),0.0)</f>
        <v>0</v>
      </c>
      <c r="D52" s="97">
        <f>IFERROR(__xludf.DUMMYFUNCTION("SUM( IFERROR( FILTER(LogDistance, LogDate &gt;= $A52, LogDate &lt; $A52 + 7, LogType = D$42 ), 0) )"),0.0)</f>
        <v>0</v>
      </c>
      <c r="E52" s="97">
        <f>IFERROR(__xludf.DUMMYFUNCTION("SUM( IFERROR( FILTER(LogDistance, LogDate &gt;= $A52, LogDate &lt; $A52 + 7, LogType = E$42 ), 0) )"),0.0)</f>
        <v>0</v>
      </c>
      <c r="F52" s="97">
        <f>IFERROR(__xludf.DUMMYFUNCTION("SUM( IFERROR( FILTER(LogDistance, LogDate &gt;= $A52, LogDate &lt; $A52 + 7, LogType = F$42 ), 0) )"),0.0)</f>
        <v>0</v>
      </c>
      <c r="G52" s="85">
        <f>IFERROR(__xludf.DUMMYFUNCTION("SUM( IFERROR( FILTER(LogDistance, LogDate &gt;= $A52, LogDate &lt; $A52 + 7, LogType = G$42 ), 0) )"),0.0)</f>
        <v>0</v>
      </c>
      <c r="H52" s="95"/>
    </row>
    <row r="53">
      <c r="A53" s="84">
        <f t="shared" si="3"/>
        <v>45194</v>
      </c>
      <c r="B53" s="97">
        <f>IFERROR(__xludf.DUMMYFUNCTION("SUM( IFERROR( FILTER(LogDistance, LogDate &gt;= $A53, LogDate &lt; $A53 + 7, LogType = B$42 ), 0) )"),0.0)</f>
        <v>0</v>
      </c>
      <c r="C53" s="97">
        <f>IFERROR(__xludf.DUMMYFUNCTION("SUM( IFERROR( FILTER(LogDistance, LogDate &gt;= $A53, LogDate &lt; $A53 + 7, LogType = C$42 ), 0) )"),0.0)</f>
        <v>0</v>
      </c>
      <c r="D53" s="97">
        <f>IFERROR(__xludf.DUMMYFUNCTION("SUM( IFERROR( FILTER(LogDistance, LogDate &gt;= $A53, LogDate &lt; $A53 + 7, LogType = D$42 ), 0) )"),0.0)</f>
        <v>0</v>
      </c>
      <c r="E53" s="97">
        <f>IFERROR(__xludf.DUMMYFUNCTION("SUM( IFERROR( FILTER(LogDistance, LogDate &gt;= $A53, LogDate &lt; $A53 + 7, LogType = E$42 ), 0) )"),0.0)</f>
        <v>0</v>
      </c>
      <c r="F53" s="97">
        <f>IFERROR(__xludf.DUMMYFUNCTION("SUM( IFERROR( FILTER(LogDistance, LogDate &gt;= $A53, LogDate &lt; $A53 + 7, LogType = F$42 ), 0) )"),0.0)</f>
        <v>0</v>
      </c>
      <c r="G53" s="85">
        <f>IFERROR(__xludf.DUMMYFUNCTION("SUM( IFERROR( FILTER(LogDistance, LogDate &gt;= $A53, LogDate &lt; $A53 + 7, LogType = G$42 ), 0) )"),0.0)</f>
        <v>0</v>
      </c>
      <c r="H53" s="95"/>
    </row>
    <row r="54">
      <c r="A54" s="86">
        <f t="shared" si="3"/>
        <v>45187</v>
      </c>
      <c r="B54" s="98">
        <f>IFERROR(__xludf.DUMMYFUNCTION("SUM( IFERROR( FILTER(LogDistance, LogDate &gt;= $A54, LogDate &lt; $A54 + 7, LogType = B$42 ), 0) )"),0.0)</f>
        <v>0</v>
      </c>
      <c r="C54" s="98">
        <f>IFERROR(__xludf.DUMMYFUNCTION("SUM( IFERROR( FILTER(LogDistance, LogDate &gt;= $A54, LogDate &lt; $A54 + 7, LogType = C$42 ), 0) )"),0.0)</f>
        <v>0</v>
      </c>
      <c r="D54" s="98">
        <f>IFERROR(__xludf.DUMMYFUNCTION("SUM( IFERROR( FILTER(LogDistance, LogDate &gt;= $A54, LogDate &lt; $A54 + 7, LogType = D$42 ), 0) )"),0.0)</f>
        <v>0</v>
      </c>
      <c r="E54" s="98">
        <f>IFERROR(__xludf.DUMMYFUNCTION("SUM( IFERROR( FILTER(LogDistance, LogDate &gt;= $A54, LogDate &lt; $A54 + 7, LogType = E$42 ), 0) )"),0.0)</f>
        <v>0</v>
      </c>
      <c r="F54" s="98">
        <f>IFERROR(__xludf.DUMMYFUNCTION("SUM( IFERROR( FILTER(LogDistance, LogDate &gt;= $A54, LogDate &lt; $A54 + 7, LogType = F$42 ), 0) )"),0.0)</f>
        <v>0</v>
      </c>
      <c r="G54" s="87">
        <f>IFERROR(__xludf.DUMMYFUNCTION("SUM( IFERROR( FILTER(LogDistance, LogDate &gt;= $A54, LogDate &lt; $A54 + 7, LogType = G$42 ), 0) )"),0.0)</f>
        <v>0</v>
      </c>
      <c r="H54" s="95"/>
    </row>
    <row r="55">
      <c r="A55" s="99"/>
      <c r="B55" s="75"/>
      <c r="C55" s="75"/>
      <c r="D55" s="99"/>
      <c r="E55" s="99"/>
      <c r="F55" s="99"/>
      <c r="G55" s="99"/>
      <c r="H55" s="67"/>
    </row>
    <row r="56">
      <c r="A56" s="67"/>
      <c r="B56" s="76"/>
      <c r="C56" s="76"/>
      <c r="D56" s="67"/>
      <c r="E56" s="67"/>
      <c r="F56" s="67"/>
      <c r="G56" s="67"/>
      <c r="H56" s="67"/>
    </row>
    <row r="57">
      <c r="A57" s="78" t="s">
        <v>104</v>
      </c>
      <c r="B57" s="76"/>
      <c r="C57" s="76"/>
      <c r="D57" s="67"/>
      <c r="E57" s="67"/>
      <c r="F57" s="67"/>
      <c r="G57" s="67"/>
      <c r="H57" s="67"/>
    </row>
    <row r="58">
      <c r="A58" s="100">
        <f>$A$25</f>
        <v>40214</v>
      </c>
      <c r="B58" s="89"/>
      <c r="C58" s="79"/>
      <c r="D58" s="92"/>
      <c r="E58" s="92"/>
      <c r="F58" s="92"/>
      <c r="G58" s="92"/>
      <c r="H58" s="67"/>
    </row>
    <row r="59">
      <c r="A59" s="80" t="s">
        <v>103</v>
      </c>
      <c r="B59" s="93" t="str">
        <f>'Run Types'!$A2</f>
        <v>Easy</v>
      </c>
      <c r="C59" s="93" t="str">
        <f>'Run Types'!$A3</f>
        <v>Fartlek</v>
      </c>
      <c r="D59" s="93" t="str">
        <f>'Run Types'!$A4</f>
        <v>Hill</v>
      </c>
      <c r="E59" s="93" t="str">
        <f>'Run Types'!$A5</f>
        <v>Interval</v>
      </c>
      <c r="F59" s="93" t="str">
        <f>'Run Types'!$A6</f>
        <v>Tempo</v>
      </c>
      <c r="G59" s="94" t="str">
        <f>'Run Types'!$A7</f>
        <v>Long</v>
      </c>
      <c r="H59" s="95"/>
    </row>
    <row r="60">
      <c r="A60" s="82">
        <f> $A$25 - WEEKDAY($A$25, 3)</f>
        <v>40210</v>
      </c>
      <c r="B60" s="96">
        <f>IFERROR(__xludf.DUMMYFUNCTION("SUM( IFERROR( FILTER(LogDistance, LogDate &gt;= $A60, LogDate &lt; $A60 + 7, LogType = B$59 ), 0) )"),0.0)</f>
        <v>0</v>
      </c>
      <c r="C60" s="96">
        <f>IFERROR(__xludf.DUMMYFUNCTION("SUM( IFERROR( FILTER(LogDistance, LogDate &gt;= $A60, LogDate &lt; $A60 + 7, LogType = C$59 ), 0) )"),0.0)</f>
        <v>0</v>
      </c>
      <c r="D60" s="96">
        <f>IFERROR(__xludf.DUMMYFUNCTION("SUM( IFERROR( FILTER(LogDistance, LogDate &gt;= $A60, LogDate &lt; $A60 + 7, LogType = D$59 ), 0) )"),0.0)</f>
        <v>0</v>
      </c>
      <c r="E60" s="96">
        <f>IFERROR(__xludf.DUMMYFUNCTION("SUM( IFERROR( FILTER(LogDistance, LogDate &gt;= $A60, LogDate &lt; $A60 + 7, LogType = E$59 ), 0) )"),0.0)</f>
        <v>0</v>
      </c>
      <c r="F60" s="96">
        <f>IFERROR(__xludf.DUMMYFUNCTION("SUM( IFERROR( FILTER(LogDistance, LogDate &gt;= $A60, LogDate &lt; $A60 + 7, LogType = F$59 ), 0) )"),0.0)</f>
        <v>0</v>
      </c>
      <c r="G60" s="83">
        <f>IFERROR(__xludf.DUMMYFUNCTION("SUM( IFERROR( FILTER(LogDistance, LogDate &gt;= $A60, LogDate &lt; $A60 + 7, LogType = G$59 ), 0) )"),0.0)</f>
        <v>0</v>
      </c>
      <c r="H60" s="95"/>
    </row>
    <row r="61">
      <c r="A61" s="84">
        <f t="shared" ref="A61:A71" si="4"> $A60 - 7</f>
        <v>40203</v>
      </c>
      <c r="B61" s="97">
        <f>IFERROR(__xludf.DUMMYFUNCTION("SUM( IFERROR( FILTER(LogDistance, LogDate &gt;= $A61, LogDate &lt; $A61 + 7, LogType = B$59 ), 0) )"),0.0)</f>
        <v>0</v>
      </c>
      <c r="C61" s="97">
        <f>IFERROR(__xludf.DUMMYFUNCTION("SUM( IFERROR( FILTER(LogDistance, LogDate &gt;= $A61, LogDate &lt; $A61 + 7, LogType = C$59 ), 0) )"),0.0)</f>
        <v>0</v>
      </c>
      <c r="D61" s="97">
        <f>IFERROR(__xludf.DUMMYFUNCTION("SUM( IFERROR( FILTER(LogDistance, LogDate &gt;= $A61, LogDate &lt; $A61 + 7, LogType = D$59 ), 0) )"),0.0)</f>
        <v>0</v>
      </c>
      <c r="E61" s="97">
        <f>IFERROR(__xludf.DUMMYFUNCTION("SUM( IFERROR( FILTER(LogDistance, LogDate &gt;= $A61, LogDate &lt; $A61 + 7, LogType = E$59 ), 0) )"),0.0)</f>
        <v>0</v>
      </c>
      <c r="F61" s="97">
        <f>IFERROR(__xludf.DUMMYFUNCTION("SUM( IFERROR( FILTER(LogDistance, LogDate &gt;= $A61, LogDate &lt; $A61 + 7, LogType = F$59 ), 0) )"),0.0)</f>
        <v>0</v>
      </c>
      <c r="G61" s="85">
        <f>IFERROR(__xludf.DUMMYFUNCTION("SUM( IFERROR( FILTER(LogDistance, LogDate &gt;= $A61, LogDate &lt; $A61 + 7, LogType = G$59 ), 0) )"),0.0)</f>
        <v>0</v>
      </c>
      <c r="H61" s="77"/>
    </row>
    <row r="62">
      <c r="A62" s="84">
        <f t="shared" si="4"/>
        <v>40196</v>
      </c>
      <c r="B62" s="97">
        <f>IFERROR(__xludf.DUMMYFUNCTION("SUM( IFERROR( FILTER(LogDistance, LogDate &gt;= $A62, LogDate &lt; $A62 + 7, LogType = B$59 ), 0) )"),0.0)</f>
        <v>0</v>
      </c>
      <c r="C62" s="97">
        <f>IFERROR(__xludf.DUMMYFUNCTION("SUM( IFERROR( FILTER(LogDistance, LogDate &gt;= $A62, LogDate &lt; $A62 + 7, LogType = C$59 ), 0) )"),0.0)</f>
        <v>0</v>
      </c>
      <c r="D62" s="97">
        <f>IFERROR(__xludf.DUMMYFUNCTION("SUM( IFERROR( FILTER(LogDistance, LogDate &gt;= $A62, LogDate &lt; $A62 + 7, LogType = D$59 ), 0) )"),0.0)</f>
        <v>0</v>
      </c>
      <c r="E62" s="97">
        <f>IFERROR(__xludf.DUMMYFUNCTION("SUM( IFERROR( FILTER(LogDistance, LogDate &gt;= $A62, LogDate &lt; $A62 + 7, LogType = E$59 ), 0) )"),0.0)</f>
        <v>0</v>
      </c>
      <c r="F62" s="97">
        <f>IFERROR(__xludf.DUMMYFUNCTION("SUM( IFERROR( FILTER(LogDistance, LogDate &gt;= $A62, LogDate &lt; $A62 + 7, LogType = F$59 ), 0) )"),0.0)</f>
        <v>0</v>
      </c>
      <c r="G62" s="85">
        <f>IFERROR(__xludf.DUMMYFUNCTION("SUM( IFERROR( FILTER(LogDistance, LogDate &gt;= $A62, LogDate &lt; $A62 + 7, LogType = G$59 ), 0) )"),0.0)</f>
        <v>0</v>
      </c>
      <c r="H62" s="95"/>
    </row>
    <row r="63">
      <c r="A63" s="84">
        <f t="shared" si="4"/>
        <v>40189</v>
      </c>
      <c r="B63" s="97">
        <f>IFERROR(__xludf.DUMMYFUNCTION("SUM( IFERROR( FILTER(LogDistance, LogDate &gt;= $A63, LogDate &lt; $A63 + 7, LogType = B$59 ), 0) )"),0.0)</f>
        <v>0</v>
      </c>
      <c r="C63" s="97">
        <f>IFERROR(__xludf.DUMMYFUNCTION("SUM( IFERROR( FILTER(LogDistance, LogDate &gt;= $A63, LogDate &lt; $A63 + 7, LogType = C$59 ), 0) )"),0.0)</f>
        <v>0</v>
      </c>
      <c r="D63" s="97">
        <f>IFERROR(__xludf.DUMMYFUNCTION("SUM( IFERROR( FILTER(LogDistance, LogDate &gt;= $A63, LogDate &lt; $A63 + 7, LogType = D$59 ), 0) )"),0.0)</f>
        <v>0</v>
      </c>
      <c r="E63" s="97">
        <f>IFERROR(__xludf.DUMMYFUNCTION("SUM( IFERROR( FILTER(LogDistance, LogDate &gt;= $A63, LogDate &lt; $A63 + 7, LogType = E$59 ), 0) )"),0.0)</f>
        <v>0</v>
      </c>
      <c r="F63" s="97">
        <f>IFERROR(__xludf.DUMMYFUNCTION("SUM( IFERROR( FILTER(LogDistance, LogDate &gt;= $A63, LogDate &lt; $A63 + 7, LogType = F$59 ), 0) )"),0.0)</f>
        <v>0</v>
      </c>
      <c r="G63" s="85">
        <f>IFERROR(__xludf.DUMMYFUNCTION("SUM( IFERROR( FILTER(LogDistance, LogDate &gt;= $A63, LogDate &lt; $A63 + 7, LogType = G$59 ), 0) )"),0.0)</f>
        <v>0</v>
      </c>
      <c r="H63" s="95"/>
    </row>
    <row r="64">
      <c r="A64" s="84">
        <f t="shared" si="4"/>
        <v>40182</v>
      </c>
      <c r="B64" s="97">
        <f>IFERROR(__xludf.DUMMYFUNCTION("SUM( IFERROR( FILTER(LogDistance, LogDate &gt;= $A64, LogDate &lt; $A64 + 7, LogType = B$59 ), 0) )"),0.0)</f>
        <v>0</v>
      </c>
      <c r="C64" s="97">
        <f>IFERROR(__xludf.DUMMYFUNCTION("SUM( IFERROR( FILTER(LogDistance, LogDate &gt;= $A64, LogDate &lt; $A64 + 7, LogType = C$59 ), 0) )"),0.0)</f>
        <v>0</v>
      </c>
      <c r="D64" s="97">
        <f>IFERROR(__xludf.DUMMYFUNCTION("SUM( IFERROR( FILTER(LogDistance, LogDate &gt;= $A64, LogDate &lt; $A64 + 7, LogType = D$59 ), 0) )"),0.0)</f>
        <v>0</v>
      </c>
      <c r="E64" s="97">
        <f>IFERROR(__xludf.DUMMYFUNCTION("SUM( IFERROR( FILTER(LogDistance, LogDate &gt;= $A64, LogDate &lt; $A64 + 7, LogType = E$59 ), 0) )"),0.0)</f>
        <v>0</v>
      </c>
      <c r="F64" s="97">
        <f>IFERROR(__xludf.DUMMYFUNCTION("SUM( IFERROR( FILTER(LogDistance, LogDate &gt;= $A64, LogDate &lt; $A64 + 7, LogType = F$59 ), 0) )"),0.0)</f>
        <v>0</v>
      </c>
      <c r="G64" s="85">
        <f>IFERROR(__xludf.DUMMYFUNCTION("SUM( IFERROR( FILTER(LogDistance, LogDate &gt;= $A64, LogDate &lt; $A64 + 7, LogType = G$59 ), 0) )"),0.0)</f>
        <v>0</v>
      </c>
      <c r="H64" s="95"/>
    </row>
    <row r="65">
      <c r="A65" s="84">
        <f t="shared" si="4"/>
        <v>40175</v>
      </c>
      <c r="B65" s="97">
        <f>IFERROR(__xludf.DUMMYFUNCTION("SUM( IFERROR( FILTER(LogDistance, LogDate &gt;= $A65, LogDate &lt; $A65 + 7, LogType = B$59 ), 0) )"),0.0)</f>
        <v>0</v>
      </c>
      <c r="C65" s="97">
        <f>IFERROR(__xludf.DUMMYFUNCTION("SUM( IFERROR( FILTER(LogDistance, LogDate &gt;= $A65, LogDate &lt; $A65 + 7, LogType = C$59 ), 0) )"),0.0)</f>
        <v>0</v>
      </c>
      <c r="D65" s="97">
        <f>IFERROR(__xludf.DUMMYFUNCTION("SUM( IFERROR( FILTER(LogDistance, LogDate &gt;= $A65, LogDate &lt; $A65 + 7, LogType = D$59 ), 0) )"),0.0)</f>
        <v>0</v>
      </c>
      <c r="E65" s="97">
        <f>IFERROR(__xludf.DUMMYFUNCTION("SUM( IFERROR( FILTER(LogDistance, LogDate &gt;= $A65, LogDate &lt; $A65 + 7, LogType = E$59 ), 0) )"),0.0)</f>
        <v>0</v>
      </c>
      <c r="F65" s="97">
        <f>IFERROR(__xludf.DUMMYFUNCTION("SUM( IFERROR( FILTER(LogDistance, LogDate &gt;= $A65, LogDate &lt; $A65 + 7, LogType = F$59 ), 0) )"),0.0)</f>
        <v>0</v>
      </c>
      <c r="G65" s="85">
        <f>IFERROR(__xludf.DUMMYFUNCTION("SUM( IFERROR( FILTER(LogDistance, LogDate &gt;= $A65, LogDate &lt; $A65 + 7, LogType = G$59 ), 0) )"),0.0)</f>
        <v>0</v>
      </c>
      <c r="H65" s="95"/>
    </row>
    <row r="66">
      <c r="A66" s="84">
        <f t="shared" si="4"/>
        <v>40168</v>
      </c>
      <c r="B66" s="97">
        <f>IFERROR(__xludf.DUMMYFUNCTION("SUM( IFERROR( FILTER(LogDistance, LogDate &gt;= $A66, LogDate &lt; $A66 + 7, LogType = B$59 ), 0) )"),0.0)</f>
        <v>0</v>
      </c>
      <c r="C66" s="97">
        <f>IFERROR(__xludf.DUMMYFUNCTION("SUM( IFERROR( FILTER(LogDistance, LogDate &gt;= $A66, LogDate &lt; $A66 + 7, LogType = C$59 ), 0) )"),0.0)</f>
        <v>0</v>
      </c>
      <c r="D66" s="97">
        <f>IFERROR(__xludf.DUMMYFUNCTION("SUM( IFERROR( FILTER(LogDistance, LogDate &gt;= $A66, LogDate &lt; $A66 + 7, LogType = D$59 ), 0) )"),0.0)</f>
        <v>0</v>
      </c>
      <c r="E66" s="97">
        <f>IFERROR(__xludf.DUMMYFUNCTION("SUM( IFERROR( FILTER(LogDistance, LogDate &gt;= $A66, LogDate &lt; $A66 + 7, LogType = E$59 ), 0) )"),0.0)</f>
        <v>0</v>
      </c>
      <c r="F66" s="97">
        <f>IFERROR(__xludf.DUMMYFUNCTION("SUM( IFERROR( FILTER(LogDistance, LogDate &gt;= $A66, LogDate &lt; $A66 + 7, LogType = F$59 ), 0) )"),0.0)</f>
        <v>0</v>
      </c>
      <c r="G66" s="85">
        <f>IFERROR(__xludf.DUMMYFUNCTION("SUM( IFERROR( FILTER(LogDistance, LogDate &gt;= $A66, LogDate &lt; $A66 + 7, LogType = G$59 ), 0) )"),0.0)</f>
        <v>0</v>
      </c>
      <c r="H66" s="95"/>
    </row>
    <row r="67">
      <c r="A67" s="84">
        <f t="shared" si="4"/>
        <v>40161</v>
      </c>
      <c r="B67" s="97">
        <f>IFERROR(__xludf.DUMMYFUNCTION("SUM( IFERROR( FILTER(LogDistance, LogDate &gt;= $A67, LogDate &lt; $A67 + 7, LogType = B$59 ), 0) )"),0.0)</f>
        <v>0</v>
      </c>
      <c r="C67" s="97">
        <f>IFERROR(__xludf.DUMMYFUNCTION("SUM( IFERROR( FILTER(LogDistance, LogDate &gt;= $A67, LogDate &lt; $A67 + 7, LogType = C$59 ), 0) )"),0.0)</f>
        <v>0</v>
      </c>
      <c r="D67" s="97">
        <f>IFERROR(__xludf.DUMMYFUNCTION("SUM( IFERROR( FILTER(LogDistance, LogDate &gt;= $A67, LogDate &lt; $A67 + 7, LogType = D$59 ), 0) )"),0.0)</f>
        <v>0</v>
      </c>
      <c r="E67" s="97">
        <f>IFERROR(__xludf.DUMMYFUNCTION("SUM( IFERROR( FILTER(LogDistance, LogDate &gt;= $A67, LogDate &lt; $A67 + 7, LogType = E$59 ), 0) )"),0.0)</f>
        <v>0</v>
      </c>
      <c r="F67" s="97">
        <f>IFERROR(__xludf.DUMMYFUNCTION("SUM( IFERROR( FILTER(LogDistance, LogDate &gt;= $A67, LogDate &lt; $A67 + 7, LogType = F$59 ), 0) )"),0.0)</f>
        <v>0</v>
      </c>
      <c r="G67" s="85">
        <f>IFERROR(__xludf.DUMMYFUNCTION("SUM( IFERROR( FILTER(LogDistance, LogDate &gt;= $A67, LogDate &lt; $A67 + 7, LogType = G$59 ), 0) )"),0.0)</f>
        <v>0</v>
      </c>
      <c r="H67" s="95"/>
    </row>
    <row r="68">
      <c r="A68" s="84">
        <f t="shared" si="4"/>
        <v>40154</v>
      </c>
      <c r="B68" s="97">
        <f>IFERROR(__xludf.DUMMYFUNCTION("SUM( IFERROR( FILTER(LogDistance, LogDate &gt;= $A68, LogDate &lt; $A68 + 7, LogType = B$59 ), 0) )"),0.0)</f>
        <v>0</v>
      </c>
      <c r="C68" s="97">
        <f>IFERROR(__xludf.DUMMYFUNCTION("SUM( IFERROR( FILTER(LogDistance, LogDate &gt;= $A68, LogDate &lt; $A68 + 7, LogType = C$59 ), 0) )"),0.0)</f>
        <v>0</v>
      </c>
      <c r="D68" s="97">
        <f>IFERROR(__xludf.DUMMYFUNCTION("SUM( IFERROR( FILTER(LogDistance, LogDate &gt;= $A68, LogDate &lt; $A68 + 7, LogType = D$59 ), 0) )"),0.0)</f>
        <v>0</v>
      </c>
      <c r="E68" s="97">
        <f>IFERROR(__xludf.DUMMYFUNCTION("SUM( IFERROR( FILTER(LogDistance, LogDate &gt;= $A68, LogDate &lt; $A68 + 7, LogType = E$59 ), 0) )"),0.0)</f>
        <v>0</v>
      </c>
      <c r="F68" s="97">
        <f>IFERROR(__xludf.DUMMYFUNCTION("SUM( IFERROR( FILTER(LogDistance, LogDate &gt;= $A68, LogDate &lt; $A68 + 7, LogType = F$59 ), 0) )"),0.0)</f>
        <v>0</v>
      </c>
      <c r="G68" s="85">
        <f>IFERROR(__xludf.DUMMYFUNCTION("SUM( IFERROR( FILTER(LogDistance, LogDate &gt;= $A68, LogDate &lt; $A68 + 7, LogType = G$59 ), 0) )"),0.0)</f>
        <v>0</v>
      </c>
      <c r="H68" s="95"/>
    </row>
    <row r="69">
      <c r="A69" s="84">
        <f t="shared" si="4"/>
        <v>40147</v>
      </c>
      <c r="B69" s="97">
        <f>IFERROR(__xludf.DUMMYFUNCTION("SUM( IFERROR( FILTER(LogDistance, LogDate &gt;= $A69, LogDate &lt; $A69 + 7, LogType = B$59 ), 0) )"),0.0)</f>
        <v>0</v>
      </c>
      <c r="C69" s="97">
        <f>IFERROR(__xludf.DUMMYFUNCTION("SUM( IFERROR( FILTER(LogDistance, LogDate &gt;= $A69, LogDate &lt; $A69 + 7, LogType = C$59 ), 0) )"),0.0)</f>
        <v>0</v>
      </c>
      <c r="D69" s="97">
        <f>IFERROR(__xludf.DUMMYFUNCTION("SUM( IFERROR( FILTER(LogDistance, LogDate &gt;= $A69, LogDate &lt; $A69 + 7, LogType = D$59 ), 0) )"),0.0)</f>
        <v>0</v>
      </c>
      <c r="E69" s="97">
        <f>IFERROR(__xludf.DUMMYFUNCTION("SUM( IFERROR( FILTER(LogDistance, LogDate &gt;= $A69, LogDate &lt; $A69 + 7, LogType = E$59 ), 0) )"),0.0)</f>
        <v>0</v>
      </c>
      <c r="F69" s="97">
        <f>IFERROR(__xludf.DUMMYFUNCTION("SUM( IFERROR( FILTER(LogDistance, LogDate &gt;= $A69, LogDate &lt; $A69 + 7, LogType = F$59 ), 0) )"),0.0)</f>
        <v>0</v>
      </c>
      <c r="G69" s="85">
        <f>IFERROR(__xludf.DUMMYFUNCTION("SUM( IFERROR( FILTER(LogDistance, LogDate &gt;= $A69, LogDate &lt; $A69 + 7, LogType = G$59 ), 0) )"),0.0)</f>
        <v>0</v>
      </c>
      <c r="H69" s="95"/>
    </row>
    <row r="70">
      <c r="A70" s="84">
        <f t="shared" si="4"/>
        <v>40140</v>
      </c>
      <c r="B70" s="97">
        <f>IFERROR(__xludf.DUMMYFUNCTION("SUM( IFERROR( FILTER(LogDistance, LogDate &gt;= $A70, LogDate &lt; $A70 + 7, LogType = B$59 ), 0) )"),0.0)</f>
        <v>0</v>
      </c>
      <c r="C70" s="97">
        <f>IFERROR(__xludf.DUMMYFUNCTION("SUM( IFERROR( FILTER(LogDistance, LogDate &gt;= $A70, LogDate &lt; $A70 + 7, LogType = C$59 ), 0) )"),0.0)</f>
        <v>0</v>
      </c>
      <c r="D70" s="97">
        <f>IFERROR(__xludf.DUMMYFUNCTION("SUM( IFERROR( FILTER(LogDistance, LogDate &gt;= $A70, LogDate &lt; $A70 + 7, LogType = D$59 ), 0) )"),0.0)</f>
        <v>0</v>
      </c>
      <c r="E70" s="97">
        <f>IFERROR(__xludf.DUMMYFUNCTION("SUM( IFERROR( FILTER(LogDistance, LogDate &gt;= $A70, LogDate &lt; $A70 + 7, LogType = E$59 ), 0) )"),0.0)</f>
        <v>0</v>
      </c>
      <c r="F70" s="97">
        <f>IFERROR(__xludf.DUMMYFUNCTION("SUM( IFERROR( FILTER(LogDistance, LogDate &gt;= $A70, LogDate &lt; $A70 + 7, LogType = F$59 ), 0) )"),0.0)</f>
        <v>0</v>
      </c>
      <c r="G70" s="85">
        <f>IFERROR(__xludf.DUMMYFUNCTION("SUM( IFERROR( FILTER(LogDistance, LogDate &gt;= $A70, LogDate &lt; $A70 + 7, LogType = G$59 ), 0) )"),0.0)</f>
        <v>0</v>
      </c>
      <c r="H70" s="95"/>
    </row>
    <row r="71">
      <c r="A71" s="86">
        <f t="shared" si="4"/>
        <v>40133</v>
      </c>
      <c r="B71" s="98">
        <f>IFERROR(__xludf.DUMMYFUNCTION("SUM( IFERROR( FILTER(LogDistance, LogDate &gt;= $A71, LogDate &lt; $A71 + 7, LogType = B$59 ), 0) )"),0.0)</f>
        <v>0</v>
      </c>
      <c r="C71" s="98">
        <f>IFERROR(__xludf.DUMMYFUNCTION("SUM( IFERROR( FILTER(LogDistance, LogDate &gt;= $A71, LogDate &lt; $A71 + 7, LogType = C$59 ), 0) )"),0.0)</f>
        <v>0</v>
      </c>
      <c r="D71" s="98">
        <f>IFERROR(__xludf.DUMMYFUNCTION("SUM( IFERROR( FILTER(LogDistance, LogDate &gt;= $A71, LogDate &lt; $A71 + 7, LogType = D$59 ), 0) )"),0.0)</f>
        <v>0</v>
      </c>
      <c r="E71" s="98">
        <f>IFERROR(__xludf.DUMMYFUNCTION("SUM( IFERROR( FILTER(LogDistance, LogDate &gt;= $A71, LogDate &lt; $A71 + 7, LogType = E$59 ), 0) )"),0.0)</f>
        <v>0</v>
      </c>
      <c r="F71" s="98">
        <f>IFERROR(__xludf.DUMMYFUNCTION("SUM( IFERROR( FILTER(LogDistance, LogDate &gt;= $A71, LogDate &lt; $A71 + 7, LogType = F$59 ), 0) )"),0.0)</f>
        <v>0</v>
      </c>
      <c r="G71" s="87">
        <f>IFERROR(__xludf.DUMMYFUNCTION("SUM( IFERROR( FILTER(LogDistance, LogDate &gt;= $A71, LogDate &lt; $A71 + 7, LogType = G$59 ), 0) )"),0.0)</f>
        <v>0</v>
      </c>
      <c r="H71" s="95"/>
    </row>
  </sheetData>
  <mergeCells count="1">
    <mergeCell ref="C25:F25"/>
  </mergeCells>
  <dataValidations>
    <dataValidation type="custom" allowBlank="1" showDropDown="1" showInputMessage="1" showErrorMessage="1" prompt="Enter a date to specify the graph range." sqref="A25">
      <formula1>OR(NOT(ISERROR(DATEVALUE(A25))), AND(ISNUMBER(A25), LEFT(CELL("format", A25))="D"))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14.5"/>
    <col customWidth="1" min="2" max="2" width="9.13"/>
    <col customWidth="1" min="3" max="3" width="6.75"/>
    <col customWidth="1" min="4" max="4" width="7.25"/>
    <col customWidth="1" min="5" max="6" width="8.0"/>
    <col customWidth="1" min="7" max="7" width="7.88"/>
    <col customWidth="1" min="8" max="8" width="105.63"/>
  </cols>
  <sheetData>
    <row r="1">
      <c r="A1" s="101" t="s">
        <v>107</v>
      </c>
      <c r="B1" s="102"/>
      <c r="C1" s="76"/>
      <c r="D1" s="67"/>
      <c r="E1" s="67"/>
      <c r="F1" s="67"/>
      <c r="G1" s="67"/>
      <c r="H1" s="67"/>
    </row>
    <row r="2">
      <c r="A2" s="68" t="s">
        <v>98</v>
      </c>
      <c r="B2" s="103">
        <f>IFERROR(__xludf.DUMMYFUNCTION("SUM( IFERROR(FILTER(LogTime, LogDate &gt;= TODAY() - WEEKDAY(TODAY(), 3) ), 0) )"),0.06855324074074073)</f>
        <v>0.06855324074</v>
      </c>
      <c r="C2" s="70"/>
      <c r="D2" s="67"/>
      <c r="E2" s="67"/>
      <c r="F2" s="67"/>
      <c r="G2" s="67"/>
      <c r="H2" s="67"/>
    </row>
    <row r="3">
      <c r="A3" s="71" t="s">
        <v>99</v>
      </c>
      <c r="B3" s="104">
        <f>IFERROR(__xludf.DUMMYFUNCTION("SUM( IFERROR(FILTER(LogTime, LogDate &gt;= TODAY() - (Day(TODAY()) - 1) ), 0) )"),0.12619212962962964)</f>
        <v>0.1261921296</v>
      </c>
      <c r="C3" s="70"/>
      <c r="D3" s="67"/>
      <c r="E3" s="67"/>
      <c r="F3" s="67"/>
      <c r="G3" s="67"/>
      <c r="H3" s="67"/>
    </row>
    <row r="4">
      <c r="A4" s="71" t="s">
        <v>100</v>
      </c>
      <c r="B4" s="104">
        <f>IFERROR(__xludf.DUMMYFUNCTION("SUM( IFERROR(FILTER(LogTime, LogDate &gt;= DATE(YEAR(TODAY()),1,1) ), 0))"),0.4232407407407408)</f>
        <v>0.4232407407</v>
      </c>
      <c r="C4" s="70"/>
      <c r="D4" s="67"/>
      <c r="E4" s="67"/>
      <c r="F4" s="67"/>
      <c r="G4" s="67"/>
      <c r="H4" s="67"/>
    </row>
    <row r="5">
      <c r="A5" s="72" t="s">
        <v>101</v>
      </c>
      <c r="B5" s="105">
        <f>SUM( LogTime )</f>
        <v>0.4232407407</v>
      </c>
      <c r="C5" s="70"/>
      <c r="D5" s="67"/>
      <c r="E5" s="67"/>
      <c r="F5" s="67"/>
      <c r="G5" s="67"/>
      <c r="H5" s="67"/>
    </row>
    <row r="6">
      <c r="A6" s="74"/>
      <c r="B6" s="75"/>
      <c r="C6" s="76"/>
      <c r="D6" s="67"/>
      <c r="E6" s="67"/>
      <c r="F6" s="67"/>
      <c r="G6" s="67"/>
      <c r="H6" s="67"/>
    </row>
    <row r="7">
      <c r="A7" s="67"/>
      <c r="B7" s="76"/>
      <c r="C7" s="76"/>
      <c r="D7" s="67"/>
      <c r="E7" s="67"/>
      <c r="F7" s="67"/>
      <c r="G7" s="67"/>
      <c r="H7" s="67"/>
    </row>
    <row r="8">
      <c r="A8" s="78" t="s">
        <v>102</v>
      </c>
      <c r="B8" s="79"/>
      <c r="C8" s="76"/>
      <c r="D8" s="67"/>
      <c r="E8" s="67"/>
      <c r="F8" s="67"/>
      <c r="G8" s="67"/>
      <c r="H8" s="67"/>
    </row>
    <row r="9">
      <c r="A9" s="80" t="s">
        <v>108</v>
      </c>
      <c r="B9" s="81"/>
      <c r="C9" s="70"/>
      <c r="D9" s="67"/>
      <c r="E9" s="67"/>
      <c r="F9" s="67"/>
      <c r="G9" s="67"/>
      <c r="H9" s="67"/>
    </row>
    <row r="10">
      <c r="A10" s="82">
        <f>TODAY() - WEEKDAY(TODAY(), 3)</f>
        <v>45264</v>
      </c>
      <c r="B10" s="106">
        <f>IFERROR(__xludf.DUMMYFUNCTION("SUM( IFERROR( FILTER(LogTime, LogDate &gt;= $A10 ), 0) )"),0.06855324074074073)</f>
        <v>0.06855324074</v>
      </c>
      <c r="C10" s="70"/>
      <c r="D10" s="67"/>
      <c r="E10" s="67"/>
      <c r="F10" s="67"/>
      <c r="G10" s="67"/>
      <c r="H10" s="67"/>
    </row>
    <row r="11">
      <c r="A11" s="84">
        <f t="shared" ref="A11:A21" si="1"> $A10 - 7</f>
        <v>45257</v>
      </c>
      <c r="B11" s="107">
        <f>IFERROR(__xludf.DUMMYFUNCTION("SUM( IFERROR( FILTER(LogTime, LogDate &gt;= $A11, LogDate &lt; $A10), 0) )"),0.1307638888888889)</f>
        <v>0.1307638889</v>
      </c>
      <c r="C11" s="70"/>
      <c r="D11" s="67"/>
      <c r="E11" s="67"/>
      <c r="F11" s="67"/>
      <c r="G11" s="67"/>
      <c r="H11" s="67"/>
    </row>
    <row r="12">
      <c r="A12" s="84">
        <f t="shared" si="1"/>
        <v>45250</v>
      </c>
      <c r="B12" s="107">
        <f>IFERROR(__xludf.DUMMYFUNCTION("SUM( IFERROR( FILTER(LogTime, LogDate &gt;= $A12, LogDate &lt; $A11), 0) )"),0.11689814814814814)</f>
        <v>0.1168981481</v>
      </c>
      <c r="C12" s="70"/>
      <c r="D12" s="67"/>
      <c r="E12" s="67"/>
      <c r="F12" s="67"/>
      <c r="G12" s="67"/>
      <c r="H12" s="67"/>
    </row>
    <row r="13">
      <c r="A13" s="84">
        <f t="shared" si="1"/>
        <v>45243</v>
      </c>
      <c r="B13" s="107">
        <f>IFERROR(__xludf.DUMMYFUNCTION("SUM( IFERROR( FILTER(LogTime, LogDate &gt;= $A13, LogDate &lt; $A12), 0) )"),0.10702546296296296)</f>
        <v>0.107025463</v>
      </c>
      <c r="C13" s="70"/>
      <c r="D13" s="67"/>
      <c r="E13" s="67"/>
      <c r="F13" s="67"/>
      <c r="G13" s="67"/>
      <c r="H13" s="67"/>
    </row>
    <row r="14">
      <c r="A14" s="84">
        <f t="shared" si="1"/>
        <v>45236</v>
      </c>
      <c r="B14" s="107">
        <f>IFERROR(__xludf.DUMMYFUNCTION("SUM( IFERROR( FILTER(LogTime, LogDate &gt;= $A14, LogDate &lt; $A13), 0) )"),0.0)</f>
        <v>0</v>
      </c>
      <c r="C14" s="70"/>
      <c r="D14" s="67"/>
      <c r="E14" s="67"/>
      <c r="F14" s="67"/>
      <c r="G14" s="67"/>
      <c r="H14" s="67"/>
    </row>
    <row r="15">
      <c r="A15" s="84">
        <f t="shared" si="1"/>
        <v>45229</v>
      </c>
      <c r="B15" s="107">
        <f>IFERROR(__xludf.DUMMYFUNCTION("SUM( IFERROR( FILTER(LogTime, LogDate &gt;= $A15, LogDate &lt; $A14), 0) )"),0.0)</f>
        <v>0</v>
      </c>
      <c r="C15" s="70"/>
      <c r="D15" s="67"/>
      <c r="E15" s="67"/>
      <c r="F15" s="67"/>
      <c r="G15" s="67"/>
      <c r="H15" s="67"/>
    </row>
    <row r="16">
      <c r="A16" s="84">
        <f t="shared" si="1"/>
        <v>45222</v>
      </c>
      <c r="B16" s="107">
        <f>IFERROR(__xludf.DUMMYFUNCTION("SUM( IFERROR( FILTER(LogTime, LogDate &gt;= $A16, LogDate &lt; $A15), 0) )"),0.0)</f>
        <v>0</v>
      </c>
      <c r="C16" s="70"/>
      <c r="D16" s="67"/>
      <c r="E16" s="67"/>
      <c r="F16" s="67"/>
      <c r="G16" s="67"/>
      <c r="H16" s="67"/>
    </row>
    <row r="17">
      <c r="A17" s="84">
        <f t="shared" si="1"/>
        <v>45215</v>
      </c>
      <c r="B17" s="107">
        <f>IFERROR(__xludf.DUMMYFUNCTION("SUM( IFERROR( FILTER(LogTime, LogDate &gt;= $A17, LogDate &lt; $A16), 0) )"),0.0)</f>
        <v>0</v>
      </c>
      <c r="C17" s="70"/>
      <c r="D17" s="67"/>
      <c r="E17" s="67"/>
      <c r="F17" s="67"/>
      <c r="G17" s="67"/>
      <c r="H17" s="67"/>
    </row>
    <row r="18">
      <c r="A18" s="84">
        <f t="shared" si="1"/>
        <v>45208</v>
      </c>
      <c r="B18" s="107">
        <f>IFERROR(__xludf.DUMMYFUNCTION("SUM( IFERROR( FILTER(LogTime, LogDate &gt;= $A18, LogDate &lt; $A17), 0) )"),0.0)</f>
        <v>0</v>
      </c>
      <c r="C18" s="70"/>
      <c r="D18" s="67"/>
      <c r="E18" s="67"/>
      <c r="F18" s="67"/>
      <c r="G18" s="67"/>
      <c r="H18" s="67"/>
    </row>
    <row r="19">
      <c r="A19" s="84">
        <f t="shared" si="1"/>
        <v>45201</v>
      </c>
      <c r="B19" s="107">
        <f>IFERROR(__xludf.DUMMYFUNCTION("SUM( IFERROR( FILTER(LogTime, LogDate &gt;= $A19, LogDate &lt; $A18), 0) )"),0.0)</f>
        <v>0</v>
      </c>
      <c r="C19" s="70"/>
      <c r="D19" s="67"/>
      <c r="E19" s="67"/>
      <c r="F19" s="67"/>
      <c r="G19" s="67"/>
      <c r="H19" s="67"/>
    </row>
    <row r="20">
      <c r="A20" s="84">
        <f t="shared" si="1"/>
        <v>45194</v>
      </c>
      <c r="B20" s="107">
        <f>IFERROR(__xludf.DUMMYFUNCTION("SUM( IFERROR( FILTER(LogTime, LogDate &gt;= $A20, LogDate &lt; $A19), 0) )"),0.0)</f>
        <v>0</v>
      </c>
      <c r="C20" s="70"/>
      <c r="D20" s="67"/>
      <c r="E20" s="67"/>
      <c r="F20" s="67"/>
      <c r="G20" s="67"/>
      <c r="H20" s="67"/>
    </row>
    <row r="21">
      <c r="A21" s="86">
        <f t="shared" si="1"/>
        <v>45187</v>
      </c>
      <c r="B21" s="108">
        <f>IFERROR(__xludf.DUMMYFUNCTION("SUM( IFERROR( FILTER(LogTime, LogDate &gt;= $A21, LogDate &lt; $A20), 0) )"),0.0)</f>
        <v>0</v>
      </c>
      <c r="C21" s="70"/>
      <c r="D21" s="67"/>
      <c r="E21" s="67"/>
      <c r="F21" s="67"/>
      <c r="G21" s="67"/>
      <c r="H21" s="67"/>
    </row>
    <row r="22">
      <c r="A22" s="74"/>
      <c r="B22" s="75"/>
      <c r="C22" s="76"/>
      <c r="D22" s="67"/>
      <c r="E22" s="67"/>
      <c r="F22" s="67"/>
      <c r="G22" s="67"/>
      <c r="H22" s="67"/>
    </row>
    <row r="23">
      <c r="A23" s="67"/>
      <c r="B23" s="76"/>
      <c r="C23" s="76"/>
      <c r="D23" s="67"/>
      <c r="E23" s="67"/>
      <c r="F23" s="67"/>
      <c r="G23" s="67"/>
      <c r="H23" s="67"/>
    </row>
    <row r="24">
      <c r="A24" s="78" t="s">
        <v>104</v>
      </c>
      <c r="B24" s="76"/>
      <c r="C24" s="76"/>
      <c r="D24" s="67"/>
      <c r="E24" s="67"/>
      <c r="F24" s="67"/>
      <c r="G24" s="67"/>
      <c r="H24" s="67"/>
    </row>
    <row r="25">
      <c r="A25" s="109">
        <f> Mileage!$A$25</f>
        <v>40214</v>
      </c>
      <c r="B25" s="89"/>
      <c r="C25" s="90" t="s">
        <v>109</v>
      </c>
      <c r="D25" s="91"/>
      <c r="E25" s="91"/>
      <c r="F25" s="91"/>
      <c r="G25" s="77"/>
      <c r="H25" s="110"/>
    </row>
    <row r="26">
      <c r="A26" s="80" t="s">
        <v>108</v>
      </c>
      <c r="B26" s="81"/>
      <c r="C26" s="70"/>
      <c r="D26" s="67"/>
      <c r="E26" s="67"/>
      <c r="F26" s="67"/>
      <c r="G26" s="67"/>
      <c r="H26" s="67"/>
    </row>
    <row r="27">
      <c r="A27" s="82">
        <f> $A$25 - WEEKDAY($A$25, 3)</f>
        <v>40210</v>
      </c>
      <c r="B27" s="106">
        <f>IFERROR(__xludf.DUMMYFUNCTION("SUM( IFERROR( FILTER(LogTime, LogDate &gt;= $A27, LogDate &lt; $A27 + 7 ), 0) )"),0.0)</f>
        <v>0</v>
      </c>
      <c r="C27" s="70"/>
      <c r="D27" s="67"/>
      <c r="E27" s="67"/>
      <c r="F27" s="67"/>
      <c r="G27" s="67"/>
      <c r="H27" s="67"/>
    </row>
    <row r="28">
      <c r="A28" s="84">
        <f t="shared" ref="A28:A38" si="2"> $A27 - 7</f>
        <v>40203</v>
      </c>
      <c r="B28" s="107">
        <f>IFERROR(__xludf.DUMMYFUNCTION("SUM( IFERROR( FILTER(LogTime, LogDate &gt;= $A28, LogDate &lt; $A28 + 7 ), 0) )"),0.0)</f>
        <v>0</v>
      </c>
      <c r="C28" s="70"/>
      <c r="D28" s="67"/>
      <c r="E28" s="67"/>
      <c r="F28" s="67"/>
      <c r="G28" s="67"/>
      <c r="H28" s="67"/>
    </row>
    <row r="29">
      <c r="A29" s="84">
        <f t="shared" si="2"/>
        <v>40196</v>
      </c>
      <c r="B29" s="107">
        <f>IFERROR(__xludf.DUMMYFUNCTION("SUM( IFERROR( FILTER(LogTime, LogDate &gt;= $A29, LogDate &lt; $A29 + 7 ), 0) )"),0.0)</f>
        <v>0</v>
      </c>
      <c r="C29" s="70"/>
      <c r="D29" s="67"/>
      <c r="E29" s="67"/>
      <c r="F29" s="67"/>
      <c r="G29" s="67"/>
      <c r="H29" s="67"/>
    </row>
    <row r="30">
      <c r="A30" s="84">
        <f t="shared" si="2"/>
        <v>40189</v>
      </c>
      <c r="B30" s="107">
        <f>IFERROR(__xludf.DUMMYFUNCTION("SUM( IFERROR( FILTER(LogTime, LogDate &gt;= $A30, LogDate &lt; $A30 + 7 ), 0) )"),0.0)</f>
        <v>0</v>
      </c>
      <c r="C30" s="70"/>
      <c r="D30" s="67"/>
      <c r="E30" s="67"/>
      <c r="F30" s="67"/>
      <c r="G30" s="67"/>
      <c r="H30" s="67"/>
    </row>
    <row r="31">
      <c r="A31" s="84">
        <f t="shared" si="2"/>
        <v>40182</v>
      </c>
      <c r="B31" s="107">
        <f>IFERROR(__xludf.DUMMYFUNCTION("SUM( IFERROR( FILTER(LogTime, LogDate &gt;= $A31, LogDate &lt; $A31 + 7 ), 0) )"),0.0)</f>
        <v>0</v>
      </c>
      <c r="C31" s="70"/>
      <c r="D31" s="67"/>
      <c r="E31" s="67"/>
      <c r="F31" s="67"/>
      <c r="G31" s="67"/>
      <c r="H31" s="67"/>
    </row>
    <row r="32">
      <c r="A32" s="84">
        <f t="shared" si="2"/>
        <v>40175</v>
      </c>
      <c r="B32" s="107">
        <f>IFERROR(__xludf.DUMMYFUNCTION("SUM( IFERROR( FILTER(LogTime, LogDate &gt;= $A32, LogDate &lt; $A32 + 7 ), 0) )"),0.0)</f>
        <v>0</v>
      </c>
      <c r="C32" s="70"/>
      <c r="D32" s="67"/>
      <c r="E32" s="67"/>
      <c r="F32" s="67"/>
      <c r="G32" s="67"/>
      <c r="H32" s="67"/>
    </row>
    <row r="33">
      <c r="A33" s="84">
        <f t="shared" si="2"/>
        <v>40168</v>
      </c>
      <c r="B33" s="107">
        <f>IFERROR(__xludf.DUMMYFUNCTION("SUM( IFERROR( FILTER(LogTime, LogDate &gt;= $A33, LogDate &lt; $A33 + 7 ), 0) )"),0.0)</f>
        <v>0</v>
      </c>
      <c r="C33" s="70"/>
      <c r="D33" s="67"/>
      <c r="E33" s="67"/>
      <c r="F33" s="67"/>
      <c r="G33" s="67"/>
      <c r="H33" s="67"/>
    </row>
    <row r="34">
      <c r="A34" s="84">
        <f t="shared" si="2"/>
        <v>40161</v>
      </c>
      <c r="B34" s="107">
        <f>IFERROR(__xludf.DUMMYFUNCTION("SUM( IFERROR( FILTER(LogTime, LogDate &gt;= $A34, LogDate &lt; $A34 + 7 ), 0) )"),0.0)</f>
        <v>0</v>
      </c>
      <c r="C34" s="70"/>
      <c r="D34" s="67"/>
      <c r="E34" s="67"/>
      <c r="F34" s="67"/>
      <c r="G34" s="67"/>
      <c r="H34" s="67"/>
    </row>
    <row r="35">
      <c r="A35" s="84">
        <f t="shared" si="2"/>
        <v>40154</v>
      </c>
      <c r="B35" s="107">
        <f>IFERROR(__xludf.DUMMYFUNCTION("SUM( IFERROR( FILTER(LogTime, LogDate &gt;= $A35, LogDate &lt; $A35 + 7 ), 0) )"),0.0)</f>
        <v>0</v>
      </c>
      <c r="C35" s="70"/>
      <c r="D35" s="67"/>
      <c r="E35" s="67"/>
      <c r="F35" s="67"/>
      <c r="G35" s="67"/>
      <c r="H35" s="67"/>
    </row>
    <row r="36">
      <c r="A36" s="84">
        <f t="shared" si="2"/>
        <v>40147</v>
      </c>
      <c r="B36" s="107">
        <f>IFERROR(__xludf.DUMMYFUNCTION("SUM( IFERROR( FILTER(LogTime, LogDate &gt;= $A36, LogDate &lt; $A36 + 7 ), 0) )"),0.0)</f>
        <v>0</v>
      </c>
      <c r="C36" s="70"/>
      <c r="D36" s="67"/>
      <c r="E36" s="67"/>
      <c r="F36" s="67"/>
      <c r="G36" s="67"/>
      <c r="H36" s="67"/>
    </row>
    <row r="37">
      <c r="A37" s="84">
        <f t="shared" si="2"/>
        <v>40140</v>
      </c>
      <c r="B37" s="107">
        <f>IFERROR(__xludf.DUMMYFUNCTION("SUM( IFERROR( FILTER(LogTime, LogDate &gt;= $A37, LogDate &lt; $A37 + 7 ), 0) )"),0.0)</f>
        <v>0</v>
      </c>
      <c r="C37" s="70"/>
      <c r="D37" s="67"/>
      <c r="E37" s="67"/>
      <c r="F37" s="67"/>
      <c r="G37" s="67"/>
      <c r="H37" s="67"/>
    </row>
    <row r="38">
      <c r="A38" s="86">
        <f t="shared" si="2"/>
        <v>40133</v>
      </c>
      <c r="B38" s="108">
        <f>IFERROR(__xludf.DUMMYFUNCTION("SUM( IFERROR( FILTER(LogTime, LogDate &gt;= $A38, LogDate &lt; $A38 + 7 ), 0) )"),0.0)</f>
        <v>0</v>
      </c>
      <c r="C38" s="70"/>
      <c r="D38" s="67"/>
      <c r="E38" s="67"/>
      <c r="F38" s="67"/>
      <c r="G38" s="67"/>
      <c r="H38" s="67"/>
    </row>
    <row r="39">
      <c r="A39" s="74"/>
      <c r="B39" s="75"/>
      <c r="C39" s="76"/>
      <c r="D39" s="67"/>
      <c r="E39" s="67"/>
      <c r="F39" s="67"/>
      <c r="G39" s="67"/>
      <c r="H39" s="67"/>
    </row>
    <row r="40">
      <c r="A40" s="67"/>
      <c r="B40" s="76"/>
      <c r="C40" s="76"/>
      <c r="D40" s="67"/>
      <c r="E40" s="67"/>
      <c r="F40" s="67"/>
      <c r="G40" s="67"/>
      <c r="H40" s="67"/>
    </row>
    <row r="41">
      <c r="A41" s="78" t="s">
        <v>106</v>
      </c>
      <c r="B41" s="79"/>
      <c r="C41" s="79"/>
      <c r="D41" s="92"/>
      <c r="E41" s="92"/>
      <c r="F41" s="92"/>
      <c r="G41" s="92"/>
      <c r="H41" s="110"/>
    </row>
    <row r="42">
      <c r="A42" s="80" t="s">
        <v>108</v>
      </c>
      <c r="B42" s="93" t="str">
        <f>'Run Types'!$A$2</f>
        <v>Easy</v>
      </c>
      <c r="C42" s="93" t="str">
        <f>'Run Types'!$A$3</f>
        <v>Fartlek</v>
      </c>
      <c r="D42" s="93" t="str">
        <f>'Run Types'!$A$4</f>
        <v>Hill</v>
      </c>
      <c r="E42" s="93" t="str">
        <f>'Run Types'!$A$5</f>
        <v>Interval</v>
      </c>
      <c r="F42" s="93" t="str">
        <f>'Run Types'!$A$6</f>
        <v>Tempo</v>
      </c>
      <c r="G42" s="94" t="str">
        <f>'Run Types'!$A$7</f>
        <v>Long</v>
      </c>
      <c r="H42" s="95"/>
    </row>
    <row r="43">
      <c r="A43" s="111">
        <f>TODAY() - WEEKDAY(TODAY(), 3)</f>
        <v>45264</v>
      </c>
      <c r="B43" s="112">
        <f>IFERROR(__xludf.DUMMYFUNCTION("SUM( IFERROR( FILTER(LogTime, LogDate &gt;= $A43, LogDate &lt; $A43 + 7, LogType = B$42 ), 0) )"),0.06855324074074073)</f>
        <v>0.06855324074</v>
      </c>
      <c r="C43" s="113">
        <f>IFERROR(__xludf.DUMMYFUNCTION("SUM( IFERROR( FILTER(LogTime, LogDate &gt;= $A43, LogDate &lt; $A43 + 7, LogType = C$42 ), 0) )"),0.0)</f>
        <v>0</v>
      </c>
      <c r="D43" s="113">
        <f>IFERROR(__xludf.DUMMYFUNCTION("SUM( IFERROR( FILTER(LogTime, LogDate &gt;= $A43, LogDate &lt; $A43 + 7, LogType = D$42 ), 0) )"),0.0)</f>
        <v>0</v>
      </c>
      <c r="E43" s="113">
        <f>IFERROR(__xludf.DUMMYFUNCTION("SUM( IFERROR( FILTER(LogTime, LogDate &gt;= $A43, LogDate &lt; $A43 + 7, LogType = E$42 ), 0) )"),0.0)</f>
        <v>0</v>
      </c>
      <c r="F43" s="113">
        <f>IFERROR(__xludf.DUMMYFUNCTION("SUM( IFERROR( FILTER(LogTime, LogDate &gt;= $A43, LogDate &lt; $A43 + 7, LogType = F$42 ), 0) )"),0.0)</f>
        <v>0</v>
      </c>
      <c r="G43" s="106">
        <f>IFERROR(__xludf.DUMMYFUNCTION("SUM( IFERROR( FILTER(LogTime, LogDate &gt;= $A43, LogDate &lt; $A43 + 7, LogType = G$42 ), 0) )"),0.0)</f>
        <v>0</v>
      </c>
      <c r="H43" s="95"/>
    </row>
    <row r="44">
      <c r="A44" s="114">
        <f t="shared" ref="A44:A54" si="3"> $A43 - 7</f>
        <v>45257</v>
      </c>
      <c r="B44" s="115">
        <f>IFERROR(__xludf.DUMMYFUNCTION("SUM( IFERROR( FILTER(LogTime, LogDate &gt;= $A44, LogDate &lt; $A44 + 7, LogType = B$42 ), 0) )"),0.0696875)</f>
        <v>0.0696875</v>
      </c>
      <c r="C44" s="116">
        <f>IFERROR(__xludf.DUMMYFUNCTION("SUM( IFERROR( FILTER(LogTime, LogDate &gt;= $A44, LogDate &lt; $A44 + 7, LogType = C$42 ), 0) )"),0.0)</f>
        <v>0</v>
      </c>
      <c r="D44" s="116">
        <f>IFERROR(__xludf.DUMMYFUNCTION("SUM( IFERROR( FILTER(LogTime, LogDate &gt;= $A44, LogDate &lt; $A44 + 7, LogType = D$42 ), 0) )"),0.0)</f>
        <v>0</v>
      </c>
      <c r="E44" s="116">
        <f>IFERROR(__xludf.DUMMYFUNCTION("SUM( IFERROR( FILTER(LogTime, LogDate &gt;= $A44, LogDate &lt; $A44 + 7, LogType = E$42 ), 0) )"),0.0)</f>
        <v>0</v>
      </c>
      <c r="F44" s="116">
        <f>IFERROR(__xludf.DUMMYFUNCTION("SUM( IFERROR( FILTER(LogTime, LogDate &gt;= $A44, LogDate &lt; $A44 + 7, LogType = F$42 ), 0) )"),0.0221875)</f>
        <v>0.0221875</v>
      </c>
      <c r="G44" s="107">
        <f>IFERROR(__xludf.DUMMYFUNCTION("SUM( IFERROR( FILTER(LogTime, LogDate &gt;= $A44, LogDate &lt; $A44 + 7, LogType = G$42 ), 0) )"),0.03888888888888889)</f>
        <v>0.03888888889</v>
      </c>
      <c r="H44" s="95"/>
    </row>
    <row r="45">
      <c r="A45" s="114">
        <f t="shared" si="3"/>
        <v>45250</v>
      </c>
      <c r="B45" s="115">
        <f>IFERROR(__xludf.DUMMYFUNCTION("SUM( IFERROR( FILTER(LogTime, LogDate &gt;= $A45, LogDate &lt; $A45 + 7, LogType = B$42 ), 0) )"),0.03630787037037037)</f>
        <v>0.03630787037</v>
      </c>
      <c r="C45" s="116">
        <f>IFERROR(__xludf.DUMMYFUNCTION("SUM( IFERROR( FILTER(LogTime, LogDate &gt;= $A45, LogDate &lt; $A45 + 7, LogType = C$42 ), 0) )"),0.0)</f>
        <v>0</v>
      </c>
      <c r="D45" s="116">
        <f>IFERROR(__xludf.DUMMYFUNCTION("SUM( IFERROR( FILTER(LogTime, LogDate &gt;= $A45, LogDate &lt; $A45 + 7, LogType = D$42 ), 0) )"),0.0)</f>
        <v>0</v>
      </c>
      <c r="E45" s="116">
        <f>IFERROR(__xludf.DUMMYFUNCTION("SUM( IFERROR( FILTER(LogTime, LogDate &gt;= $A45, LogDate &lt; $A45 + 7, LogType = E$42 ), 0) )"),0.0)</f>
        <v>0</v>
      </c>
      <c r="F45" s="116">
        <f>IFERROR(__xludf.DUMMYFUNCTION("SUM( IFERROR( FILTER(LogTime, LogDate &gt;= $A45, LogDate &lt; $A45 + 7, LogType = F$42 ), 0) )"),0.0)</f>
        <v>0</v>
      </c>
      <c r="G45" s="107">
        <f>IFERROR(__xludf.DUMMYFUNCTION("SUM( IFERROR( FILTER(LogTime, LogDate &gt;= $A45, LogDate &lt; $A45 + 7, LogType = G$42 ), 0) )"),0.08059027777777777)</f>
        <v>0.08059027778</v>
      </c>
      <c r="H45" s="95"/>
    </row>
    <row r="46">
      <c r="A46" s="114">
        <f t="shared" si="3"/>
        <v>45243</v>
      </c>
      <c r="B46" s="115">
        <f>IFERROR(__xludf.DUMMYFUNCTION("SUM( IFERROR( FILTER(LogTime, LogDate &gt;= $A46, LogDate &lt; $A46 + 7, LogType = B$42 ), 0) )"),0.05564814814814814)</f>
        <v>0.05564814815</v>
      </c>
      <c r="C46" s="116">
        <f>IFERROR(__xludf.DUMMYFUNCTION("SUM( IFERROR( FILTER(LogTime, LogDate &gt;= $A46, LogDate &lt; $A46 + 7, LogType = C$42 ), 0) )"),0.0)</f>
        <v>0</v>
      </c>
      <c r="D46" s="116">
        <f>IFERROR(__xludf.DUMMYFUNCTION("SUM( IFERROR( FILTER(LogTime, LogDate &gt;= $A46, LogDate &lt; $A46 + 7, LogType = D$42 ), 0) )"),0.0)</f>
        <v>0</v>
      </c>
      <c r="E46" s="116">
        <f>IFERROR(__xludf.DUMMYFUNCTION("SUM( IFERROR( FILTER(LogTime, LogDate &gt;= $A46, LogDate &lt; $A46 + 7, LogType = E$42 ), 0) )"),0.0)</f>
        <v>0</v>
      </c>
      <c r="F46" s="116">
        <f>IFERROR(__xludf.DUMMYFUNCTION("SUM( IFERROR( FILTER(LogTime, LogDate &gt;= $A46, LogDate &lt; $A46 + 7, LogType = F$42 ), 0) )"),0.020300925925925927)</f>
        <v>0.02030092593</v>
      </c>
      <c r="G46" s="107">
        <f>IFERROR(__xludf.DUMMYFUNCTION("SUM( IFERROR( FILTER(LogTime, LogDate &gt;= $A46, LogDate &lt; $A46 + 7, LogType = G$42 ), 0) )"),0.03107638888888889)</f>
        <v>0.03107638889</v>
      </c>
      <c r="H46" s="95"/>
    </row>
    <row r="47">
      <c r="A47" s="114">
        <f t="shared" si="3"/>
        <v>45236</v>
      </c>
      <c r="B47" s="115">
        <f>IFERROR(__xludf.DUMMYFUNCTION("SUM( IFERROR( FILTER(LogTime, LogDate &gt;= $A47, LogDate &lt; $A47 + 7, LogType = B$42 ), 0) )"),0.0)</f>
        <v>0</v>
      </c>
      <c r="C47" s="116">
        <f>IFERROR(__xludf.DUMMYFUNCTION("SUM( IFERROR( FILTER(LogTime, LogDate &gt;= $A47, LogDate &lt; $A47 + 7, LogType = C$42 ), 0) )"),0.0)</f>
        <v>0</v>
      </c>
      <c r="D47" s="116">
        <f>IFERROR(__xludf.DUMMYFUNCTION("SUM( IFERROR( FILTER(LogTime, LogDate &gt;= $A47, LogDate &lt; $A47 + 7, LogType = D$42 ), 0) )"),0.0)</f>
        <v>0</v>
      </c>
      <c r="E47" s="116">
        <f>IFERROR(__xludf.DUMMYFUNCTION("SUM( IFERROR( FILTER(LogTime, LogDate &gt;= $A47, LogDate &lt; $A47 + 7, LogType = E$42 ), 0) )"),0.0)</f>
        <v>0</v>
      </c>
      <c r="F47" s="116">
        <f>IFERROR(__xludf.DUMMYFUNCTION("SUM( IFERROR( FILTER(LogTime, LogDate &gt;= $A47, LogDate &lt; $A47 + 7, LogType = F$42 ), 0) )"),0.0)</f>
        <v>0</v>
      </c>
      <c r="G47" s="107">
        <f>IFERROR(__xludf.DUMMYFUNCTION("SUM( IFERROR( FILTER(LogTime, LogDate &gt;= $A47, LogDate &lt; $A47 + 7, LogType = G$42 ), 0) )"),0.0)</f>
        <v>0</v>
      </c>
      <c r="H47" s="95"/>
    </row>
    <row r="48">
      <c r="A48" s="114">
        <f t="shared" si="3"/>
        <v>45229</v>
      </c>
      <c r="B48" s="115">
        <f>IFERROR(__xludf.DUMMYFUNCTION("SUM( IFERROR( FILTER(LogTime, LogDate &gt;= $A48, LogDate &lt; $A48 + 7, LogType = B$42 ), 0) )"),0.0)</f>
        <v>0</v>
      </c>
      <c r="C48" s="116">
        <f>IFERROR(__xludf.DUMMYFUNCTION("SUM( IFERROR( FILTER(LogTime, LogDate &gt;= $A48, LogDate &lt; $A48 + 7, LogType = C$42 ), 0) )"),0.0)</f>
        <v>0</v>
      </c>
      <c r="D48" s="116">
        <f>IFERROR(__xludf.DUMMYFUNCTION("SUM( IFERROR( FILTER(LogTime, LogDate &gt;= $A48, LogDate &lt; $A48 + 7, LogType = D$42 ), 0) )"),0.0)</f>
        <v>0</v>
      </c>
      <c r="E48" s="116">
        <f>IFERROR(__xludf.DUMMYFUNCTION("SUM( IFERROR( FILTER(LogTime, LogDate &gt;= $A48, LogDate &lt; $A48 + 7, LogType = E$42 ), 0) )"),0.0)</f>
        <v>0</v>
      </c>
      <c r="F48" s="116">
        <f>IFERROR(__xludf.DUMMYFUNCTION("SUM( IFERROR( FILTER(LogTime, LogDate &gt;= $A48, LogDate &lt; $A48 + 7, LogType = F$42 ), 0) )"),0.0)</f>
        <v>0</v>
      </c>
      <c r="G48" s="107">
        <f>IFERROR(__xludf.DUMMYFUNCTION("SUM( IFERROR( FILTER(LogTime, LogDate &gt;= $A48, LogDate &lt; $A48 + 7, LogType = G$42 ), 0) )"),0.0)</f>
        <v>0</v>
      </c>
      <c r="H48" s="95"/>
    </row>
    <row r="49">
      <c r="A49" s="114">
        <f t="shared" si="3"/>
        <v>45222</v>
      </c>
      <c r="B49" s="115">
        <f>IFERROR(__xludf.DUMMYFUNCTION("SUM( IFERROR( FILTER(LogTime, LogDate &gt;= $A49, LogDate &lt; $A49 + 7, LogType = B$42 ), 0) )"),0.0)</f>
        <v>0</v>
      </c>
      <c r="C49" s="116">
        <f>IFERROR(__xludf.DUMMYFUNCTION("SUM( IFERROR( FILTER(LogTime, LogDate &gt;= $A49, LogDate &lt; $A49 + 7, LogType = C$42 ), 0) )"),0.0)</f>
        <v>0</v>
      </c>
      <c r="D49" s="116">
        <f>IFERROR(__xludf.DUMMYFUNCTION("SUM( IFERROR( FILTER(LogTime, LogDate &gt;= $A49, LogDate &lt; $A49 + 7, LogType = D$42 ), 0) )"),0.0)</f>
        <v>0</v>
      </c>
      <c r="E49" s="116">
        <f>IFERROR(__xludf.DUMMYFUNCTION("SUM( IFERROR( FILTER(LogTime, LogDate &gt;= $A49, LogDate &lt; $A49 + 7, LogType = E$42 ), 0) )"),0.0)</f>
        <v>0</v>
      </c>
      <c r="F49" s="116">
        <f>IFERROR(__xludf.DUMMYFUNCTION("SUM( IFERROR( FILTER(LogTime, LogDate &gt;= $A49, LogDate &lt; $A49 + 7, LogType = F$42 ), 0) )"),0.0)</f>
        <v>0</v>
      </c>
      <c r="G49" s="107">
        <f>IFERROR(__xludf.DUMMYFUNCTION("SUM( IFERROR( FILTER(LogTime, LogDate &gt;= $A49, LogDate &lt; $A49 + 7, LogType = G$42 ), 0) )"),0.0)</f>
        <v>0</v>
      </c>
      <c r="H49" s="95"/>
    </row>
    <row r="50">
      <c r="A50" s="114">
        <f t="shared" si="3"/>
        <v>45215</v>
      </c>
      <c r="B50" s="115">
        <f>IFERROR(__xludf.DUMMYFUNCTION("SUM( IFERROR( FILTER(LogTime, LogDate &gt;= $A50, LogDate &lt; $A50 + 7, LogType = B$42 ), 0) )"),0.0)</f>
        <v>0</v>
      </c>
      <c r="C50" s="116">
        <f>IFERROR(__xludf.DUMMYFUNCTION("SUM( IFERROR( FILTER(LogTime, LogDate &gt;= $A50, LogDate &lt; $A50 + 7, LogType = C$42 ), 0) )"),0.0)</f>
        <v>0</v>
      </c>
      <c r="D50" s="116">
        <f>IFERROR(__xludf.DUMMYFUNCTION("SUM( IFERROR( FILTER(LogTime, LogDate &gt;= $A50, LogDate &lt; $A50 + 7, LogType = D$42 ), 0) )"),0.0)</f>
        <v>0</v>
      </c>
      <c r="E50" s="116">
        <f>IFERROR(__xludf.DUMMYFUNCTION("SUM( IFERROR( FILTER(LogTime, LogDate &gt;= $A50, LogDate &lt; $A50 + 7, LogType = E$42 ), 0) )"),0.0)</f>
        <v>0</v>
      </c>
      <c r="F50" s="116">
        <f>IFERROR(__xludf.DUMMYFUNCTION("SUM( IFERROR( FILTER(LogTime, LogDate &gt;= $A50, LogDate &lt; $A50 + 7, LogType = F$42 ), 0) )"),0.0)</f>
        <v>0</v>
      </c>
      <c r="G50" s="107">
        <f>IFERROR(__xludf.DUMMYFUNCTION("SUM( IFERROR( FILTER(LogTime, LogDate &gt;= $A50, LogDate &lt; $A50 + 7, LogType = G$42 ), 0) )"),0.0)</f>
        <v>0</v>
      </c>
      <c r="H50" s="95"/>
    </row>
    <row r="51">
      <c r="A51" s="114">
        <f t="shared" si="3"/>
        <v>45208</v>
      </c>
      <c r="B51" s="115">
        <f>IFERROR(__xludf.DUMMYFUNCTION("SUM( IFERROR( FILTER(LogTime, LogDate &gt;= $A51, LogDate &lt; $A51 + 7, LogType = B$42 ), 0) )"),0.0)</f>
        <v>0</v>
      </c>
      <c r="C51" s="116">
        <f>IFERROR(__xludf.DUMMYFUNCTION("SUM( IFERROR( FILTER(LogTime, LogDate &gt;= $A51, LogDate &lt; $A51 + 7, LogType = C$42 ), 0) )"),0.0)</f>
        <v>0</v>
      </c>
      <c r="D51" s="116">
        <f>IFERROR(__xludf.DUMMYFUNCTION("SUM( IFERROR( FILTER(LogTime, LogDate &gt;= $A51, LogDate &lt; $A51 + 7, LogType = D$42 ), 0) )"),0.0)</f>
        <v>0</v>
      </c>
      <c r="E51" s="116">
        <f>IFERROR(__xludf.DUMMYFUNCTION("SUM( IFERROR( FILTER(LogTime, LogDate &gt;= $A51, LogDate &lt; $A51 + 7, LogType = E$42 ), 0) )"),0.0)</f>
        <v>0</v>
      </c>
      <c r="F51" s="116">
        <f>IFERROR(__xludf.DUMMYFUNCTION("SUM( IFERROR( FILTER(LogTime, LogDate &gt;= $A51, LogDate &lt; $A51 + 7, LogType = F$42 ), 0) )"),0.0)</f>
        <v>0</v>
      </c>
      <c r="G51" s="107">
        <f>IFERROR(__xludf.DUMMYFUNCTION("SUM( IFERROR( FILTER(LogTime, LogDate &gt;= $A51, LogDate &lt; $A51 + 7, LogType = G$42 ), 0) )"),0.0)</f>
        <v>0</v>
      </c>
      <c r="H51" s="95"/>
    </row>
    <row r="52">
      <c r="A52" s="114">
        <f t="shared" si="3"/>
        <v>45201</v>
      </c>
      <c r="B52" s="115">
        <f>IFERROR(__xludf.DUMMYFUNCTION("SUM( IFERROR( FILTER(LogTime, LogDate &gt;= $A52, LogDate &lt; $A52 + 7, LogType = B$42 ), 0) )"),0.0)</f>
        <v>0</v>
      </c>
      <c r="C52" s="116">
        <f>IFERROR(__xludf.DUMMYFUNCTION("SUM( IFERROR( FILTER(LogTime, LogDate &gt;= $A52, LogDate &lt; $A52 + 7, LogType = C$42 ), 0) )"),0.0)</f>
        <v>0</v>
      </c>
      <c r="D52" s="116">
        <f>IFERROR(__xludf.DUMMYFUNCTION("SUM( IFERROR( FILTER(LogTime, LogDate &gt;= $A52, LogDate &lt; $A52 + 7, LogType = D$42 ), 0) )"),0.0)</f>
        <v>0</v>
      </c>
      <c r="E52" s="116">
        <f>IFERROR(__xludf.DUMMYFUNCTION("SUM( IFERROR( FILTER(LogTime, LogDate &gt;= $A52, LogDate &lt; $A52 + 7, LogType = E$42 ), 0) )"),0.0)</f>
        <v>0</v>
      </c>
      <c r="F52" s="116">
        <f>IFERROR(__xludf.DUMMYFUNCTION("SUM( IFERROR( FILTER(LogTime, LogDate &gt;= $A52, LogDate &lt; $A52 + 7, LogType = F$42 ), 0) )"),0.0)</f>
        <v>0</v>
      </c>
      <c r="G52" s="107">
        <f>IFERROR(__xludf.DUMMYFUNCTION("SUM( IFERROR( FILTER(LogTime, LogDate &gt;= $A52, LogDate &lt; $A52 + 7, LogType = G$42 ), 0) )"),0.0)</f>
        <v>0</v>
      </c>
      <c r="H52" s="95"/>
    </row>
    <row r="53">
      <c r="A53" s="114">
        <f t="shared" si="3"/>
        <v>45194</v>
      </c>
      <c r="B53" s="115">
        <f>IFERROR(__xludf.DUMMYFUNCTION("SUM( IFERROR( FILTER(LogTime, LogDate &gt;= $A53, LogDate &lt; $A53 + 7, LogType = B$42 ), 0) )"),0.0)</f>
        <v>0</v>
      </c>
      <c r="C53" s="116">
        <f>IFERROR(__xludf.DUMMYFUNCTION("SUM( IFERROR( FILTER(LogTime, LogDate &gt;= $A53, LogDate &lt; $A53 + 7, LogType = C$42 ), 0) )"),0.0)</f>
        <v>0</v>
      </c>
      <c r="D53" s="116">
        <f>IFERROR(__xludf.DUMMYFUNCTION("SUM( IFERROR( FILTER(LogTime, LogDate &gt;= $A53, LogDate &lt; $A53 + 7, LogType = D$42 ), 0) )"),0.0)</f>
        <v>0</v>
      </c>
      <c r="E53" s="116">
        <f>IFERROR(__xludf.DUMMYFUNCTION("SUM( IFERROR( FILTER(LogTime, LogDate &gt;= $A53, LogDate &lt; $A53 + 7, LogType = E$42 ), 0) )"),0.0)</f>
        <v>0</v>
      </c>
      <c r="F53" s="116">
        <f>IFERROR(__xludf.DUMMYFUNCTION("SUM( IFERROR( FILTER(LogTime, LogDate &gt;= $A53, LogDate &lt; $A53 + 7, LogType = F$42 ), 0) )"),0.0)</f>
        <v>0</v>
      </c>
      <c r="G53" s="107">
        <f>IFERROR(__xludf.DUMMYFUNCTION("SUM( IFERROR( FILTER(LogTime, LogDate &gt;= $A53, LogDate &lt; $A53 + 7, LogType = G$42 ), 0) )"),0.0)</f>
        <v>0</v>
      </c>
      <c r="H53" s="95"/>
    </row>
    <row r="54">
      <c r="A54" s="117">
        <f t="shared" si="3"/>
        <v>45187</v>
      </c>
      <c r="B54" s="118">
        <f>IFERROR(__xludf.DUMMYFUNCTION("SUM( IFERROR( FILTER(LogTime, LogDate &gt;= $A54, LogDate &lt; $A54 + 7, LogType = B$42 ), 0) )"),0.0)</f>
        <v>0</v>
      </c>
      <c r="C54" s="119">
        <f>IFERROR(__xludf.DUMMYFUNCTION("SUM( IFERROR( FILTER(LogTime, LogDate &gt;= $A54, LogDate &lt; $A54 + 7, LogType = C$42 ), 0) )"),0.0)</f>
        <v>0</v>
      </c>
      <c r="D54" s="119">
        <f>IFERROR(__xludf.DUMMYFUNCTION("SUM( IFERROR( FILTER(LogTime, LogDate &gt;= $A54, LogDate &lt; $A54 + 7, LogType = D$42 ), 0) )"),0.0)</f>
        <v>0</v>
      </c>
      <c r="E54" s="119">
        <f>IFERROR(__xludf.DUMMYFUNCTION("SUM( IFERROR( FILTER(LogTime, LogDate &gt;= $A54, LogDate &lt; $A54 + 7, LogType = E$42 ), 0) )"),0.0)</f>
        <v>0</v>
      </c>
      <c r="F54" s="119">
        <f>IFERROR(__xludf.DUMMYFUNCTION("SUM( IFERROR( FILTER(LogTime, LogDate &gt;= $A54, LogDate &lt; $A54 + 7, LogType = F$42 ), 0) )"),0.0)</f>
        <v>0</v>
      </c>
      <c r="G54" s="108">
        <f>IFERROR(__xludf.DUMMYFUNCTION("SUM( IFERROR( FILTER(LogTime, LogDate &gt;= $A54, LogDate &lt; $A54 + 7, LogType = G$42 ), 0) )"),0.0)</f>
        <v>0</v>
      </c>
      <c r="H54" s="95"/>
    </row>
    <row r="55">
      <c r="A55" s="74"/>
      <c r="B55" s="75"/>
      <c r="C55" s="75"/>
      <c r="D55" s="99"/>
      <c r="E55" s="99"/>
      <c r="F55" s="99"/>
      <c r="G55" s="99"/>
      <c r="H55" s="67"/>
    </row>
    <row r="56">
      <c r="A56" s="67"/>
      <c r="B56" s="76"/>
      <c r="C56" s="76"/>
      <c r="D56" s="67"/>
      <c r="E56" s="67"/>
      <c r="F56" s="67"/>
      <c r="G56" s="67"/>
      <c r="H56" s="67"/>
    </row>
    <row r="57">
      <c r="A57" s="78" t="s">
        <v>104</v>
      </c>
      <c r="B57" s="76"/>
      <c r="C57" s="76"/>
      <c r="D57" s="67"/>
      <c r="E57" s="67"/>
      <c r="F57" s="67"/>
      <c r="G57" s="67"/>
      <c r="H57" s="67"/>
    </row>
    <row r="58">
      <c r="A58" s="100">
        <f>$A$25</f>
        <v>40214</v>
      </c>
      <c r="B58" s="89"/>
      <c r="C58" s="79"/>
      <c r="D58" s="92"/>
      <c r="E58" s="92"/>
      <c r="F58" s="92"/>
      <c r="G58" s="92"/>
      <c r="H58" s="67"/>
    </row>
    <row r="59">
      <c r="A59" s="80" t="s">
        <v>108</v>
      </c>
      <c r="B59" s="93" t="str">
        <f>'Run Types'!$A2</f>
        <v>Easy</v>
      </c>
      <c r="C59" s="93" t="str">
        <f>'Run Types'!$A3</f>
        <v>Fartlek</v>
      </c>
      <c r="D59" s="93" t="str">
        <f>'Run Types'!$A4</f>
        <v>Hill</v>
      </c>
      <c r="E59" s="93" t="str">
        <f>'Run Types'!$A5</f>
        <v>Interval</v>
      </c>
      <c r="F59" s="93" t="str">
        <f>'Run Types'!$A6</f>
        <v>Tempo</v>
      </c>
      <c r="G59" s="94" t="str">
        <f>'Run Types'!$A7</f>
        <v>Long</v>
      </c>
      <c r="H59" s="95"/>
    </row>
    <row r="60">
      <c r="A60" s="111">
        <f> $A$25 - WEEKDAY($A$25, 3)</f>
        <v>40210</v>
      </c>
      <c r="B60" s="112">
        <f>IFERROR(__xludf.DUMMYFUNCTION("SUM( IFERROR( FILTER(LogTime, LogDate &gt;= $A60, LogDate &lt; $A60 + 7, LogType = B$59 ), 0) )"),0.0)</f>
        <v>0</v>
      </c>
      <c r="C60" s="113">
        <f>IFERROR(__xludf.DUMMYFUNCTION("SUM( IFERROR( FILTER(LogTime, LogDate &gt;= $A60, LogDate &lt; $A60 + 7, LogType = C$59 ), 0) )"),0.0)</f>
        <v>0</v>
      </c>
      <c r="D60" s="113">
        <f>IFERROR(__xludf.DUMMYFUNCTION("SUM( IFERROR( FILTER(LogTime, LogDate &gt;= $A60, LogDate &lt; $A60 + 7, LogType = D$59 ), 0) )"),0.0)</f>
        <v>0</v>
      </c>
      <c r="E60" s="113">
        <f>IFERROR(__xludf.DUMMYFUNCTION("SUM( IFERROR( FILTER(LogTime, LogDate &gt;= $A60, LogDate &lt; $A60 + 7, LogType = E$59 ), 0) )"),0.0)</f>
        <v>0</v>
      </c>
      <c r="F60" s="113">
        <f>IFERROR(__xludf.DUMMYFUNCTION("SUM( IFERROR( FILTER(LogTime, LogDate &gt;= $A60, LogDate &lt; $A60 + 7, LogType = F$59 ), 0) )"),0.0)</f>
        <v>0</v>
      </c>
      <c r="G60" s="106">
        <f>IFERROR(__xludf.DUMMYFUNCTION("SUM( IFERROR( FILTER(LogTime, LogDate &gt;= $A60, LogDate &lt; $A60 + 7, LogType = G$59 ), 0) )"),0.0)</f>
        <v>0</v>
      </c>
      <c r="H60" s="95"/>
    </row>
    <row r="61">
      <c r="A61" s="114">
        <f t="shared" ref="A61:A71" si="4"> $A60 - 7</f>
        <v>40203</v>
      </c>
      <c r="B61" s="115">
        <f>IFERROR(__xludf.DUMMYFUNCTION("SUM( IFERROR( FILTER(LogTime, LogDate &gt;= $A61, LogDate &lt; $A61 + 7, LogType = B$59 ), 0) )"),0.0)</f>
        <v>0</v>
      </c>
      <c r="C61" s="116">
        <f>IFERROR(__xludf.DUMMYFUNCTION("SUM( IFERROR( FILTER(LogTime, LogDate &gt;= $A61, LogDate &lt; $A61 + 7, LogType = C$59 ), 0) )"),0.0)</f>
        <v>0</v>
      </c>
      <c r="D61" s="116">
        <f>IFERROR(__xludf.DUMMYFUNCTION("SUM( IFERROR( FILTER(LogTime, LogDate &gt;= $A61, LogDate &lt; $A61 + 7, LogType = D$59 ), 0) )"),0.0)</f>
        <v>0</v>
      </c>
      <c r="E61" s="116">
        <f>IFERROR(__xludf.DUMMYFUNCTION("SUM( IFERROR( FILTER(LogTime, LogDate &gt;= $A61, LogDate &lt; $A61 + 7, LogType = E$59 ), 0) )"),0.0)</f>
        <v>0</v>
      </c>
      <c r="F61" s="116">
        <f>IFERROR(__xludf.DUMMYFUNCTION("SUM( IFERROR( FILTER(LogTime, LogDate &gt;= $A61, LogDate &lt; $A61 + 7, LogType = F$59 ), 0) )"),0.0)</f>
        <v>0</v>
      </c>
      <c r="G61" s="107">
        <f>IFERROR(__xludf.DUMMYFUNCTION("SUM( IFERROR( FILTER(LogTime, LogDate &gt;= $A61, LogDate &lt; $A61 + 7, LogType = G$59 ), 0) )"),0.0)</f>
        <v>0</v>
      </c>
      <c r="H61" s="95"/>
    </row>
    <row r="62">
      <c r="A62" s="114">
        <f t="shared" si="4"/>
        <v>40196</v>
      </c>
      <c r="B62" s="115">
        <f>IFERROR(__xludf.DUMMYFUNCTION("SUM( IFERROR( FILTER(LogTime, LogDate &gt;= $A62, LogDate &lt; $A62 + 7, LogType = B$59 ), 0) )"),0.0)</f>
        <v>0</v>
      </c>
      <c r="C62" s="116">
        <f>IFERROR(__xludf.DUMMYFUNCTION("SUM( IFERROR( FILTER(LogTime, LogDate &gt;= $A62, LogDate &lt; $A62 + 7, LogType = C$59 ), 0) )"),0.0)</f>
        <v>0</v>
      </c>
      <c r="D62" s="116">
        <f>IFERROR(__xludf.DUMMYFUNCTION("SUM( IFERROR( FILTER(LogTime, LogDate &gt;= $A62, LogDate &lt; $A62 + 7, LogType = D$59 ), 0) )"),0.0)</f>
        <v>0</v>
      </c>
      <c r="E62" s="116">
        <f>IFERROR(__xludf.DUMMYFUNCTION("SUM( IFERROR( FILTER(LogTime, LogDate &gt;= $A62, LogDate &lt; $A62 + 7, LogType = E$59 ), 0) )"),0.0)</f>
        <v>0</v>
      </c>
      <c r="F62" s="116">
        <f>IFERROR(__xludf.DUMMYFUNCTION("SUM( IFERROR( FILTER(LogTime, LogDate &gt;= $A62, LogDate &lt; $A62 + 7, LogType = F$59 ), 0) )"),0.0)</f>
        <v>0</v>
      </c>
      <c r="G62" s="107">
        <f>IFERROR(__xludf.DUMMYFUNCTION("SUM( IFERROR( FILTER(LogTime, LogDate &gt;= $A62, LogDate &lt; $A62 + 7, LogType = G$59 ), 0) )"),0.0)</f>
        <v>0</v>
      </c>
      <c r="H62" s="95"/>
    </row>
    <row r="63">
      <c r="A63" s="114">
        <f t="shared" si="4"/>
        <v>40189</v>
      </c>
      <c r="B63" s="115">
        <f>IFERROR(__xludf.DUMMYFUNCTION("SUM( IFERROR( FILTER(LogTime, LogDate &gt;= $A63, LogDate &lt; $A63 + 7, LogType = B$59 ), 0) )"),0.0)</f>
        <v>0</v>
      </c>
      <c r="C63" s="116">
        <f>IFERROR(__xludf.DUMMYFUNCTION("SUM( IFERROR( FILTER(LogTime, LogDate &gt;= $A63, LogDate &lt; $A63 + 7, LogType = C$59 ), 0) )"),0.0)</f>
        <v>0</v>
      </c>
      <c r="D63" s="116">
        <f>IFERROR(__xludf.DUMMYFUNCTION("SUM( IFERROR( FILTER(LogTime, LogDate &gt;= $A63, LogDate &lt; $A63 + 7, LogType = D$59 ), 0) )"),0.0)</f>
        <v>0</v>
      </c>
      <c r="E63" s="116">
        <f>IFERROR(__xludf.DUMMYFUNCTION("SUM( IFERROR( FILTER(LogTime, LogDate &gt;= $A63, LogDate &lt; $A63 + 7, LogType = E$59 ), 0) )"),0.0)</f>
        <v>0</v>
      </c>
      <c r="F63" s="116">
        <f>IFERROR(__xludf.DUMMYFUNCTION("SUM( IFERROR( FILTER(LogTime, LogDate &gt;= $A63, LogDate &lt; $A63 + 7, LogType = F$59 ), 0) )"),0.0)</f>
        <v>0</v>
      </c>
      <c r="G63" s="107">
        <f>IFERROR(__xludf.DUMMYFUNCTION("SUM( IFERROR( FILTER(LogTime, LogDate &gt;= $A63, LogDate &lt; $A63 + 7, LogType = G$59 ), 0) )"),0.0)</f>
        <v>0</v>
      </c>
      <c r="H63" s="95"/>
    </row>
    <row r="64">
      <c r="A64" s="114">
        <f t="shared" si="4"/>
        <v>40182</v>
      </c>
      <c r="B64" s="115">
        <f>IFERROR(__xludf.DUMMYFUNCTION("SUM( IFERROR( FILTER(LogTime, LogDate &gt;= $A64, LogDate &lt; $A64 + 7, LogType = B$59 ), 0) )"),0.0)</f>
        <v>0</v>
      </c>
      <c r="C64" s="116">
        <f>IFERROR(__xludf.DUMMYFUNCTION("SUM( IFERROR( FILTER(LogTime, LogDate &gt;= $A64, LogDate &lt; $A64 + 7, LogType = C$59 ), 0) )"),0.0)</f>
        <v>0</v>
      </c>
      <c r="D64" s="116">
        <f>IFERROR(__xludf.DUMMYFUNCTION("SUM( IFERROR( FILTER(LogTime, LogDate &gt;= $A64, LogDate &lt; $A64 + 7, LogType = D$59 ), 0) )"),0.0)</f>
        <v>0</v>
      </c>
      <c r="E64" s="116">
        <f>IFERROR(__xludf.DUMMYFUNCTION("SUM( IFERROR( FILTER(LogTime, LogDate &gt;= $A64, LogDate &lt; $A64 + 7, LogType = E$59 ), 0) )"),0.0)</f>
        <v>0</v>
      </c>
      <c r="F64" s="116">
        <f>IFERROR(__xludf.DUMMYFUNCTION("SUM( IFERROR( FILTER(LogTime, LogDate &gt;= $A64, LogDate &lt; $A64 + 7, LogType = F$59 ), 0) )"),0.0)</f>
        <v>0</v>
      </c>
      <c r="G64" s="107">
        <f>IFERROR(__xludf.DUMMYFUNCTION("SUM( IFERROR( FILTER(LogTime, LogDate &gt;= $A64, LogDate &lt; $A64 + 7, LogType = G$59 ), 0) )"),0.0)</f>
        <v>0</v>
      </c>
      <c r="H64" s="95"/>
    </row>
    <row r="65">
      <c r="A65" s="114">
        <f t="shared" si="4"/>
        <v>40175</v>
      </c>
      <c r="B65" s="115">
        <f>IFERROR(__xludf.DUMMYFUNCTION("SUM( IFERROR( FILTER(LogTime, LogDate &gt;= $A65, LogDate &lt; $A65 + 7, LogType = B$59 ), 0) )"),0.0)</f>
        <v>0</v>
      </c>
      <c r="C65" s="116">
        <f>IFERROR(__xludf.DUMMYFUNCTION("SUM( IFERROR( FILTER(LogTime, LogDate &gt;= $A65, LogDate &lt; $A65 + 7, LogType = C$59 ), 0) )"),0.0)</f>
        <v>0</v>
      </c>
      <c r="D65" s="116">
        <f>IFERROR(__xludf.DUMMYFUNCTION("SUM( IFERROR( FILTER(LogTime, LogDate &gt;= $A65, LogDate &lt; $A65 + 7, LogType = D$59 ), 0) )"),0.0)</f>
        <v>0</v>
      </c>
      <c r="E65" s="116">
        <f>IFERROR(__xludf.DUMMYFUNCTION("SUM( IFERROR( FILTER(LogTime, LogDate &gt;= $A65, LogDate &lt; $A65 + 7, LogType = E$59 ), 0) )"),0.0)</f>
        <v>0</v>
      </c>
      <c r="F65" s="116">
        <f>IFERROR(__xludf.DUMMYFUNCTION("SUM( IFERROR( FILTER(LogTime, LogDate &gt;= $A65, LogDate &lt; $A65 + 7, LogType = F$59 ), 0) )"),0.0)</f>
        <v>0</v>
      </c>
      <c r="G65" s="107">
        <f>IFERROR(__xludf.DUMMYFUNCTION("SUM( IFERROR( FILTER(LogTime, LogDate &gt;= $A65, LogDate &lt; $A65 + 7, LogType = G$59 ), 0) )"),0.0)</f>
        <v>0</v>
      </c>
      <c r="H65" s="95"/>
    </row>
    <row r="66">
      <c r="A66" s="114">
        <f t="shared" si="4"/>
        <v>40168</v>
      </c>
      <c r="B66" s="115">
        <f>IFERROR(__xludf.DUMMYFUNCTION("SUM( IFERROR( FILTER(LogTime, LogDate &gt;= $A66, LogDate &lt; $A66 + 7, LogType = B$59 ), 0) )"),0.0)</f>
        <v>0</v>
      </c>
      <c r="C66" s="116">
        <f>IFERROR(__xludf.DUMMYFUNCTION("SUM( IFERROR( FILTER(LogTime, LogDate &gt;= $A66, LogDate &lt; $A66 + 7, LogType = C$59 ), 0) )"),0.0)</f>
        <v>0</v>
      </c>
      <c r="D66" s="116">
        <f>IFERROR(__xludf.DUMMYFUNCTION("SUM( IFERROR( FILTER(LogTime, LogDate &gt;= $A66, LogDate &lt; $A66 + 7, LogType = D$59 ), 0) )"),0.0)</f>
        <v>0</v>
      </c>
      <c r="E66" s="116">
        <f>IFERROR(__xludf.DUMMYFUNCTION("SUM( IFERROR( FILTER(LogTime, LogDate &gt;= $A66, LogDate &lt; $A66 + 7, LogType = E$59 ), 0) )"),0.0)</f>
        <v>0</v>
      </c>
      <c r="F66" s="116">
        <f>IFERROR(__xludf.DUMMYFUNCTION("SUM( IFERROR( FILTER(LogTime, LogDate &gt;= $A66, LogDate &lt; $A66 + 7, LogType = F$59 ), 0) )"),0.0)</f>
        <v>0</v>
      </c>
      <c r="G66" s="107">
        <f>IFERROR(__xludf.DUMMYFUNCTION("SUM( IFERROR( FILTER(LogTime, LogDate &gt;= $A66, LogDate &lt; $A66 + 7, LogType = G$59 ), 0) )"),0.0)</f>
        <v>0</v>
      </c>
      <c r="H66" s="95"/>
    </row>
    <row r="67">
      <c r="A67" s="114">
        <f t="shared" si="4"/>
        <v>40161</v>
      </c>
      <c r="B67" s="115">
        <f>IFERROR(__xludf.DUMMYFUNCTION("SUM( IFERROR( FILTER(LogTime, LogDate &gt;= $A67, LogDate &lt; $A67 + 7, LogType = B$59 ), 0) )"),0.0)</f>
        <v>0</v>
      </c>
      <c r="C67" s="116">
        <f>IFERROR(__xludf.DUMMYFUNCTION("SUM( IFERROR( FILTER(LogTime, LogDate &gt;= $A67, LogDate &lt; $A67 + 7, LogType = C$59 ), 0) )"),0.0)</f>
        <v>0</v>
      </c>
      <c r="D67" s="116">
        <f>IFERROR(__xludf.DUMMYFUNCTION("SUM( IFERROR( FILTER(LogTime, LogDate &gt;= $A67, LogDate &lt; $A67 + 7, LogType = D$59 ), 0) )"),0.0)</f>
        <v>0</v>
      </c>
      <c r="E67" s="116">
        <f>IFERROR(__xludf.DUMMYFUNCTION("SUM( IFERROR( FILTER(LogTime, LogDate &gt;= $A67, LogDate &lt; $A67 + 7, LogType = E$59 ), 0) )"),0.0)</f>
        <v>0</v>
      </c>
      <c r="F67" s="116">
        <f>IFERROR(__xludf.DUMMYFUNCTION("SUM( IFERROR( FILTER(LogTime, LogDate &gt;= $A67, LogDate &lt; $A67 + 7, LogType = F$59 ), 0) )"),0.0)</f>
        <v>0</v>
      </c>
      <c r="G67" s="107">
        <f>IFERROR(__xludf.DUMMYFUNCTION("SUM( IFERROR( FILTER(LogTime, LogDate &gt;= $A67, LogDate &lt; $A67 + 7, LogType = G$59 ), 0) )"),0.0)</f>
        <v>0</v>
      </c>
      <c r="H67" s="95"/>
    </row>
    <row r="68">
      <c r="A68" s="114">
        <f t="shared" si="4"/>
        <v>40154</v>
      </c>
      <c r="B68" s="115">
        <f>IFERROR(__xludf.DUMMYFUNCTION("SUM( IFERROR( FILTER(LogTime, LogDate &gt;= $A68, LogDate &lt; $A68 + 7, LogType = B$59 ), 0) )"),0.0)</f>
        <v>0</v>
      </c>
      <c r="C68" s="116">
        <f>IFERROR(__xludf.DUMMYFUNCTION("SUM( IFERROR( FILTER(LogTime, LogDate &gt;= $A68, LogDate &lt; $A68 + 7, LogType = C$59 ), 0) )"),0.0)</f>
        <v>0</v>
      </c>
      <c r="D68" s="116">
        <f>IFERROR(__xludf.DUMMYFUNCTION("SUM( IFERROR( FILTER(LogTime, LogDate &gt;= $A68, LogDate &lt; $A68 + 7, LogType = D$59 ), 0) )"),0.0)</f>
        <v>0</v>
      </c>
      <c r="E68" s="116">
        <f>IFERROR(__xludf.DUMMYFUNCTION("SUM( IFERROR( FILTER(LogTime, LogDate &gt;= $A68, LogDate &lt; $A68 + 7, LogType = E$59 ), 0) )"),0.0)</f>
        <v>0</v>
      </c>
      <c r="F68" s="116">
        <f>IFERROR(__xludf.DUMMYFUNCTION("SUM( IFERROR( FILTER(LogTime, LogDate &gt;= $A68, LogDate &lt; $A68 + 7, LogType = F$59 ), 0) )"),0.0)</f>
        <v>0</v>
      </c>
      <c r="G68" s="107">
        <f>IFERROR(__xludf.DUMMYFUNCTION("SUM( IFERROR( FILTER(LogTime, LogDate &gt;= $A68, LogDate &lt; $A68 + 7, LogType = G$59 ), 0) )"),0.0)</f>
        <v>0</v>
      </c>
      <c r="H68" s="95"/>
    </row>
    <row r="69">
      <c r="A69" s="114">
        <f t="shared" si="4"/>
        <v>40147</v>
      </c>
      <c r="B69" s="115">
        <f>IFERROR(__xludf.DUMMYFUNCTION("SUM( IFERROR( FILTER(LogTime, LogDate &gt;= $A69, LogDate &lt; $A69 + 7, LogType = B$59 ), 0) )"),0.0)</f>
        <v>0</v>
      </c>
      <c r="C69" s="116">
        <f>IFERROR(__xludf.DUMMYFUNCTION("SUM( IFERROR( FILTER(LogTime, LogDate &gt;= $A69, LogDate &lt; $A69 + 7, LogType = C$59 ), 0) )"),0.0)</f>
        <v>0</v>
      </c>
      <c r="D69" s="116">
        <f>IFERROR(__xludf.DUMMYFUNCTION("SUM( IFERROR( FILTER(LogTime, LogDate &gt;= $A69, LogDate &lt; $A69 + 7, LogType = D$59 ), 0) )"),0.0)</f>
        <v>0</v>
      </c>
      <c r="E69" s="116">
        <f>IFERROR(__xludf.DUMMYFUNCTION("SUM( IFERROR( FILTER(LogTime, LogDate &gt;= $A69, LogDate &lt; $A69 + 7, LogType = E$59 ), 0) )"),0.0)</f>
        <v>0</v>
      </c>
      <c r="F69" s="116">
        <f>IFERROR(__xludf.DUMMYFUNCTION("SUM( IFERROR( FILTER(LogTime, LogDate &gt;= $A69, LogDate &lt; $A69 + 7, LogType = F$59 ), 0) )"),0.0)</f>
        <v>0</v>
      </c>
      <c r="G69" s="107">
        <f>IFERROR(__xludf.DUMMYFUNCTION("SUM( IFERROR( FILTER(LogTime, LogDate &gt;= $A69, LogDate &lt; $A69 + 7, LogType = G$59 ), 0) )"),0.0)</f>
        <v>0</v>
      </c>
      <c r="H69" s="95"/>
    </row>
    <row r="70">
      <c r="A70" s="114">
        <f t="shared" si="4"/>
        <v>40140</v>
      </c>
      <c r="B70" s="115">
        <f>IFERROR(__xludf.DUMMYFUNCTION("SUM( IFERROR( FILTER(LogTime, LogDate &gt;= $A70, LogDate &lt; $A70 + 7, LogType = B$59 ), 0) )"),0.0)</f>
        <v>0</v>
      </c>
      <c r="C70" s="116">
        <f>IFERROR(__xludf.DUMMYFUNCTION("SUM( IFERROR( FILTER(LogTime, LogDate &gt;= $A70, LogDate &lt; $A70 + 7, LogType = C$59 ), 0) )"),0.0)</f>
        <v>0</v>
      </c>
      <c r="D70" s="116">
        <f>IFERROR(__xludf.DUMMYFUNCTION("SUM( IFERROR( FILTER(LogTime, LogDate &gt;= $A70, LogDate &lt; $A70 + 7, LogType = D$59 ), 0) )"),0.0)</f>
        <v>0</v>
      </c>
      <c r="E70" s="116">
        <f>IFERROR(__xludf.DUMMYFUNCTION("SUM( IFERROR( FILTER(LogTime, LogDate &gt;= $A70, LogDate &lt; $A70 + 7, LogType = E$59 ), 0) )"),0.0)</f>
        <v>0</v>
      </c>
      <c r="F70" s="116">
        <f>IFERROR(__xludf.DUMMYFUNCTION("SUM( IFERROR( FILTER(LogTime, LogDate &gt;= $A70, LogDate &lt; $A70 + 7, LogType = F$59 ), 0) )"),0.0)</f>
        <v>0</v>
      </c>
      <c r="G70" s="107">
        <f>IFERROR(__xludf.DUMMYFUNCTION("SUM( IFERROR( FILTER(LogTime, LogDate &gt;= $A70, LogDate &lt; $A70 + 7, LogType = G$59 ), 0) )"),0.0)</f>
        <v>0</v>
      </c>
      <c r="H70" s="95"/>
    </row>
    <row r="71">
      <c r="A71" s="117">
        <f t="shared" si="4"/>
        <v>40133</v>
      </c>
      <c r="B71" s="118">
        <f>IFERROR(__xludf.DUMMYFUNCTION("SUM( IFERROR( FILTER(LogTime, LogDate &gt;= $A71, LogDate &lt; $A71 + 7, LogType = B$59 ), 0) )"),0.0)</f>
        <v>0</v>
      </c>
      <c r="C71" s="119">
        <f>IFERROR(__xludf.DUMMYFUNCTION("SUM( IFERROR( FILTER(LogTime, LogDate &gt;= $A71, LogDate &lt; $A71 + 7, LogType = C$59 ), 0) )"),0.0)</f>
        <v>0</v>
      </c>
      <c r="D71" s="119">
        <f>IFERROR(__xludf.DUMMYFUNCTION("SUM( IFERROR( FILTER(LogTime, LogDate &gt;= $A71, LogDate &lt; $A71 + 7, LogType = D$59 ), 0) )"),0.0)</f>
        <v>0</v>
      </c>
      <c r="E71" s="119">
        <f>IFERROR(__xludf.DUMMYFUNCTION("SUM( IFERROR( FILTER(LogTime, LogDate &gt;= $A71, LogDate &lt; $A71 + 7, LogType = E$59 ), 0) )"),0.0)</f>
        <v>0</v>
      </c>
      <c r="F71" s="119">
        <f>IFERROR(__xludf.DUMMYFUNCTION("SUM( IFERROR( FILTER(LogTime, LogDate &gt;= $A71, LogDate &lt; $A71 + 7, LogType = F$59 ), 0) )"),0.0)</f>
        <v>0</v>
      </c>
      <c r="G71" s="108">
        <f>IFERROR(__xludf.DUMMYFUNCTION("SUM( IFERROR( FILTER(LogTime, LogDate &gt;= $A71, LogDate &lt; $A71 + 7, LogType = G$59 ), 0) )"),0.0)</f>
        <v>0</v>
      </c>
      <c r="H71" s="95"/>
    </row>
    <row r="72">
      <c r="A72" s="120"/>
      <c r="B72" s="121"/>
      <c r="C72" s="121"/>
      <c r="D72" s="121"/>
      <c r="E72" s="121"/>
      <c r="F72" s="121"/>
      <c r="G72" s="121"/>
      <c r="H72" s="67"/>
    </row>
    <row r="73">
      <c r="A73" s="122"/>
      <c r="B73" s="123"/>
      <c r="C73" s="123"/>
      <c r="D73" s="123"/>
      <c r="E73" s="123"/>
      <c r="F73" s="123"/>
      <c r="G73" s="123"/>
      <c r="H73" s="67"/>
    </row>
    <row r="74">
      <c r="A74" s="124" t="s">
        <v>110</v>
      </c>
      <c r="B74" s="125"/>
      <c r="C74" s="79"/>
      <c r="D74" s="92"/>
      <c r="E74" s="92"/>
      <c r="F74" s="92"/>
      <c r="G74" s="92"/>
      <c r="H74" s="67"/>
    </row>
    <row r="75">
      <c r="A75" s="80" t="s">
        <v>108</v>
      </c>
      <c r="B75" s="93" t="str">
        <f>'Run Types'!$A$2</f>
        <v>Easy</v>
      </c>
      <c r="C75" s="93" t="str">
        <f>'Run Types'!$A$3</f>
        <v>Fartlek</v>
      </c>
      <c r="D75" s="93" t="str">
        <f>'Run Types'!$A$4</f>
        <v>Hill</v>
      </c>
      <c r="E75" s="93" t="str">
        <f>'Run Types'!$A$5</f>
        <v>Interval</v>
      </c>
      <c r="F75" s="93" t="str">
        <f>'Run Types'!$A$6</f>
        <v>Tempo</v>
      </c>
      <c r="G75" s="94" t="str">
        <f>'Run Types'!$A$7</f>
        <v>Long</v>
      </c>
      <c r="H75" s="95"/>
    </row>
    <row r="76">
      <c r="A76" s="111">
        <f t="shared" ref="A76:A87" si="6"> A43</f>
        <v>45264</v>
      </c>
      <c r="B76" s="126">
        <f t="shared" ref="B76:G76" si="5"> B43 * 24</f>
        <v>1.645277778</v>
      </c>
      <c r="C76" s="127">
        <f t="shared" si="5"/>
        <v>0</v>
      </c>
      <c r="D76" s="127">
        <f t="shared" si="5"/>
        <v>0</v>
      </c>
      <c r="E76" s="127">
        <f t="shared" si="5"/>
        <v>0</v>
      </c>
      <c r="F76" s="127">
        <f t="shared" si="5"/>
        <v>0</v>
      </c>
      <c r="G76" s="128">
        <f t="shared" si="5"/>
        <v>0</v>
      </c>
      <c r="H76" s="95"/>
    </row>
    <row r="77">
      <c r="A77" s="114">
        <f t="shared" si="6"/>
        <v>45257</v>
      </c>
      <c r="B77" s="129">
        <f t="shared" ref="B77:G77" si="7"> B44 * 24</f>
        <v>1.6725</v>
      </c>
      <c r="C77" s="130">
        <f t="shared" si="7"/>
        <v>0</v>
      </c>
      <c r="D77" s="130">
        <f t="shared" si="7"/>
        <v>0</v>
      </c>
      <c r="E77" s="130">
        <f t="shared" si="7"/>
        <v>0</v>
      </c>
      <c r="F77" s="130">
        <f t="shared" si="7"/>
        <v>0.5325</v>
      </c>
      <c r="G77" s="131">
        <f t="shared" si="7"/>
        <v>0.9333333333</v>
      </c>
      <c r="H77" s="95"/>
    </row>
    <row r="78">
      <c r="A78" s="114">
        <f t="shared" si="6"/>
        <v>45250</v>
      </c>
      <c r="B78" s="129">
        <f t="shared" ref="B78:G78" si="8"> B45 * 24</f>
        <v>0.8713888889</v>
      </c>
      <c r="C78" s="130">
        <f t="shared" si="8"/>
        <v>0</v>
      </c>
      <c r="D78" s="130">
        <f t="shared" si="8"/>
        <v>0</v>
      </c>
      <c r="E78" s="130">
        <f t="shared" si="8"/>
        <v>0</v>
      </c>
      <c r="F78" s="130">
        <f t="shared" si="8"/>
        <v>0</v>
      </c>
      <c r="G78" s="131">
        <f t="shared" si="8"/>
        <v>1.934166667</v>
      </c>
      <c r="H78" s="95"/>
    </row>
    <row r="79">
      <c r="A79" s="114">
        <f t="shared" si="6"/>
        <v>45243</v>
      </c>
      <c r="B79" s="129">
        <f t="shared" ref="B79:G79" si="9"> B46 * 24</f>
        <v>1.335555556</v>
      </c>
      <c r="C79" s="130">
        <f t="shared" si="9"/>
        <v>0</v>
      </c>
      <c r="D79" s="130">
        <f t="shared" si="9"/>
        <v>0</v>
      </c>
      <c r="E79" s="130">
        <f t="shared" si="9"/>
        <v>0</v>
      </c>
      <c r="F79" s="130">
        <f t="shared" si="9"/>
        <v>0.4872222222</v>
      </c>
      <c r="G79" s="131">
        <f t="shared" si="9"/>
        <v>0.7458333333</v>
      </c>
      <c r="H79" s="95"/>
    </row>
    <row r="80">
      <c r="A80" s="114">
        <f t="shared" si="6"/>
        <v>45236</v>
      </c>
      <c r="B80" s="129">
        <f t="shared" ref="B80:G80" si="10"> B47 * 24</f>
        <v>0</v>
      </c>
      <c r="C80" s="130">
        <f t="shared" si="10"/>
        <v>0</v>
      </c>
      <c r="D80" s="130">
        <f t="shared" si="10"/>
        <v>0</v>
      </c>
      <c r="E80" s="130">
        <f t="shared" si="10"/>
        <v>0</v>
      </c>
      <c r="F80" s="130">
        <f t="shared" si="10"/>
        <v>0</v>
      </c>
      <c r="G80" s="131">
        <f t="shared" si="10"/>
        <v>0</v>
      </c>
      <c r="H80" s="95"/>
    </row>
    <row r="81">
      <c r="A81" s="114">
        <f t="shared" si="6"/>
        <v>45229</v>
      </c>
      <c r="B81" s="129">
        <f t="shared" ref="B81:G81" si="11"> B48 * 24</f>
        <v>0</v>
      </c>
      <c r="C81" s="130">
        <f t="shared" si="11"/>
        <v>0</v>
      </c>
      <c r="D81" s="130">
        <f t="shared" si="11"/>
        <v>0</v>
      </c>
      <c r="E81" s="130">
        <f t="shared" si="11"/>
        <v>0</v>
      </c>
      <c r="F81" s="130">
        <f t="shared" si="11"/>
        <v>0</v>
      </c>
      <c r="G81" s="131">
        <f t="shared" si="11"/>
        <v>0</v>
      </c>
      <c r="H81" s="95"/>
    </row>
    <row r="82">
      <c r="A82" s="114">
        <f t="shared" si="6"/>
        <v>45222</v>
      </c>
      <c r="B82" s="129">
        <f t="shared" ref="B82:G82" si="12"> B49 * 24</f>
        <v>0</v>
      </c>
      <c r="C82" s="130">
        <f t="shared" si="12"/>
        <v>0</v>
      </c>
      <c r="D82" s="130">
        <f t="shared" si="12"/>
        <v>0</v>
      </c>
      <c r="E82" s="130">
        <f t="shared" si="12"/>
        <v>0</v>
      </c>
      <c r="F82" s="130">
        <f t="shared" si="12"/>
        <v>0</v>
      </c>
      <c r="G82" s="131">
        <f t="shared" si="12"/>
        <v>0</v>
      </c>
      <c r="H82" s="95"/>
    </row>
    <row r="83">
      <c r="A83" s="114">
        <f t="shared" si="6"/>
        <v>45215</v>
      </c>
      <c r="B83" s="129">
        <f t="shared" ref="B83:G83" si="13"> B50 * 24</f>
        <v>0</v>
      </c>
      <c r="C83" s="130">
        <f t="shared" si="13"/>
        <v>0</v>
      </c>
      <c r="D83" s="130">
        <f t="shared" si="13"/>
        <v>0</v>
      </c>
      <c r="E83" s="130">
        <f t="shared" si="13"/>
        <v>0</v>
      </c>
      <c r="F83" s="130">
        <f t="shared" si="13"/>
        <v>0</v>
      </c>
      <c r="G83" s="131">
        <f t="shared" si="13"/>
        <v>0</v>
      </c>
      <c r="H83" s="95"/>
    </row>
    <row r="84">
      <c r="A84" s="114">
        <f t="shared" si="6"/>
        <v>45208</v>
      </c>
      <c r="B84" s="129">
        <f t="shared" ref="B84:G84" si="14"> B51 * 24</f>
        <v>0</v>
      </c>
      <c r="C84" s="130">
        <f t="shared" si="14"/>
        <v>0</v>
      </c>
      <c r="D84" s="130">
        <f t="shared" si="14"/>
        <v>0</v>
      </c>
      <c r="E84" s="130">
        <f t="shared" si="14"/>
        <v>0</v>
      </c>
      <c r="F84" s="130">
        <f t="shared" si="14"/>
        <v>0</v>
      </c>
      <c r="G84" s="131">
        <f t="shared" si="14"/>
        <v>0</v>
      </c>
      <c r="H84" s="95"/>
    </row>
    <row r="85">
      <c r="A85" s="114">
        <f t="shared" si="6"/>
        <v>45201</v>
      </c>
      <c r="B85" s="129">
        <f t="shared" ref="B85:G85" si="15"> B52 * 24</f>
        <v>0</v>
      </c>
      <c r="C85" s="130">
        <f t="shared" si="15"/>
        <v>0</v>
      </c>
      <c r="D85" s="130">
        <f t="shared" si="15"/>
        <v>0</v>
      </c>
      <c r="E85" s="130">
        <f t="shared" si="15"/>
        <v>0</v>
      </c>
      <c r="F85" s="130">
        <f t="shared" si="15"/>
        <v>0</v>
      </c>
      <c r="G85" s="131">
        <f t="shared" si="15"/>
        <v>0</v>
      </c>
      <c r="H85" s="95"/>
    </row>
    <row r="86">
      <c r="A86" s="114">
        <f t="shared" si="6"/>
        <v>45194</v>
      </c>
      <c r="B86" s="129">
        <f t="shared" ref="B86:G86" si="16"> B53 * 24</f>
        <v>0</v>
      </c>
      <c r="C86" s="130">
        <f t="shared" si="16"/>
        <v>0</v>
      </c>
      <c r="D86" s="130">
        <f t="shared" si="16"/>
        <v>0</v>
      </c>
      <c r="E86" s="130">
        <f t="shared" si="16"/>
        <v>0</v>
      </c>
      <c r="F86" s="130">
        <f t="shared" si="16"/>
        <v>0</v>
      </c>
      <c r="G86" s="131">
        <f t="shared" si="16"/>
        <v>0</v>
      </c>
      <c r="H86" s="95"/>
    </row>
    <row r="87">
      <c r="A87" s="117">
        <f t="shared" si="6"/>
        <v>45187</v>
      </c>
      <c r="B87" s="132">
        <f t="shared" ref="B87:G87" si="17"> B54 * 24</f>
        <v>0</v>
      </c>
      <c r="C87" s="133">
        <f t="shared" si="17"/>
        <v>0</v>
      </c>
      <c r="D87" s="133">
        <f t="shared" si="17"/>
        <v>0</v>
      </c>
      <c r="E87" s="133">
        <f t="shared" si="17"/>
        <v>0</v>
      </c>
      <c r="F87" s="133">
        <f t="shared" si="17"/>
        <v>0</v>
      </c>
      <c r="G87" s="134">
        <f t="shared" si="17"/>
        <v>0</v>
      </c>
      <c r="H87" s="95"/>
    </row>
    <row r="88">
      <c r="A88" s="120"/>
      <c r="B88" s="135"/>
      <c r="C88" s="135"/>
      <c r="D88" s="135"/>
      <c r="E88" s="135"/>
      <c r="F88" s="135"/>
      <c r="G88" s="135"/>
      <c r="H88" s="67"/>
    </row>
    <row r="89">
      <c r="A89" s="122"/>
      <c r="B89" s="136"/>
      <c r="C89" s="136"/>
      <c r="D89" s="136"/>
      <c r="E89" s="136"/>
      <c r="F89" s="136"/>
      <c r="G89" s="136"/>
      <c r="H89" s="67"/>
    </row>
    <row r="90">
      <c r="A90" s="137" t="s">
        <v>111</v>
      </c>
      <c r="B90" s="125"/>
      <c r="C90" s="76"/>
      <c r="D90" s="67"/>
      <c r="E90" s="67"/>
      <c r="F90" s="67"/>
      <c r="G90" s="67"/>
      <c r="H90" s="67"/>
    </row>
    <row r="91">
      <c r="A91" s="138">
        <f>$A$25</f>
        <v>40214</v>
      </c>
      <c r="B91" s="139"/>
      <c r="C91" s="89"/>
      <c r="D91" s="92"/>
      <c r="E91" s="92"/>
      <c r="F91" s="92"/>
      <c r="G91" s="92"/>
      <c r="H91" s="67"/>
    </row>
    <row r="92">
      <c r="A92" s="80" t="s">
        <v>108</v>
      </c>
      <c r="B92" s="93" t="str">
        <f t="shared" ref="B92:G92" si="18">B59</f>
        <v>Easy</v>
      </c>
      <c r="C92" s="93" t="str">
        <f t="shared" si="18"/>
        <v>Fartlek</v>
      </c>
      <c r="D92" s="93" t="str">
        <f t="shared" si="18"/>
        <v>Hill</v>
      </c>
      <c r="E92" s="93" t="str">
        <f t="shared" si="18"/>
        <v>Interval</v>
      </c>
      <c r="F92" s="93" t="str">
        <f t="shared" si="18"/>
        <v>Tempo</v>
      </c>
      <c r="G92" s="94" t="str">
        <f t="shared" si="18"/>
        <v>Long</v>
      </c>
      <c r="H92" s="95"/>
    </row>
    <row r="93">
      <c r="A93" s="111">
        <f t="shared" ref="A93:A104" si="20"> A60</f>
        <v>40210</v>
      </c>
      <c r="B93" s="126">
        <f t="shared" ref="B93:G93" si="19"> B60 * 24</f>
        <v>0</v>
      </c>
      <c r="C93" s="127">
        <f t="shared" si="19"/>
        <v>0</v>
      </c>
      <c r="D93" s="127">
        <f t="shared" si="19"/>
        <v>0</v>
      </c>
      <c r="E93" s="127">
        <f t="shared" si="19"/>
        <v>0</v>
      </c>
      <c r="F93" s="127">
        <f t="shared" si="19"/>
        <v>0</v>
      </c>
      <c r="G93" s="128">
        <f t="shared" si="19"/>
        <v>0</v>
      </c>
      <c r="H93" s="95"/>
    </row>
    <row r="94">
      <c r="A94" s="114">
        <f t="shared" si="20"/>
        <v>40203</v>
      </c>
      <c r="B94" s="129">
        <f t="shared" ref="B94:G94" si="21"> B61 * 24</f>
        <v>0</v>
      </c>
      <c r="C94" s="130">
        <f t="shared" si="21"/>
        <v>0</v>
      </c>
      <c r="D94" s="130">
        <f t="shared" si="21"/>
        <v>0</v>
      </c>
      <c r="E94" s="130">
        <f t="shared" si="21"/>
        <v>0</v>
      </c>
      <c r="F94" s="130">
        <f t="shared" si="21"/>
        <v>0</v>
      </c>
      <c r="G94" s="131">
        <f t="shared" si="21"/>
        <v>0</v>
      </c>
      <c r="H94" s="95"/>
    </row>
    <row r="95">
      <c r="A95" s="114">
        <f t="shared" si="20"/>
        <v>40196</v>
      </c>
      <c r="B95" s="129">
        <f t="shared" ref="B95:G95" si="22"> B62 * 24</f>
        <v>0</v>
      </c>
      <c r="C95" s="130">
        <f t="shared" si="22"/>
        <v>0</v>
      </c>
      <c r="D95" s="130">
        <f t="shared" si="22"/>
        <v>0</v>
      </c>
      <c r="E95" s="130">
        <f t="shared" si="22"/>
        <v>0</v>
      </c>
      <c r="F95" s="130">
        <f t="shared" si="22"/>
        <v>0</v>
      </c>
      <c r="G95" s="131">
        <f t="shared" si="22"/>
        <v>0</v>
      </c>
      <c r="H95" s="95"/>
    </row>
    <row r="96">
      <c r="A96" s="114">
        <f t="shared" si="20"/>
        <v>40189</v>
      </c>
      <c r="B96" s="129">
        <f t="shared" ref="B96:G96" si="23"> B63 * 24</f>
        <v>0</v>
      </c>
      <c r="C96" s="130">
        <f t="shared" si="23"/>
        <v>0</v>
      </c>
      <c r="D96" s="130">
        <f t="shared" si="23"/>
        <v>0</v>
      </c>
      <c r="E96" s="130">
        <f t="shared" si="23"/>
        <v>0</v>
      </c>
      <c r="F96" s="130">
        <f t="shared" si="23"/>
        <v>0</v>
      </c>
      <c r="G96" s="131">
        <f t="shared" si="23"/>
        <v>0</v>
      </c>
      <c r="H96" s="95"/>
    </row>
    <row r="97">
      <c r="A97" s="114">
        <f t="shared" si="20"/>
        <v>40182</v>
      </c>
      <c r="B97" s="129">
        <f t="shared" ref="B97:G97" si="24"> B64 * 24</f>
        <v>0</v>
      </c>
      <c r="C97" s="130">
        <f t="shared" si="24"/>
        <v>0</v>
      </c>
      <c r="D97" s="130">
        <f t="shared" si="24"/>
        <v>0</v>
      </c>
      <c r="E97" s="130">
        <f t="shared" si="24"/>
        <v>0</v>
      </c>
      <c r="F97" s="130">
        <f t="shared" si="24"/>
        <v>0</v>
      </c>
      <c r="G97" s="131">
        <f t="shared" si="24"/>
        <v>0</v>
      </c>
      <c r="H97" s="95"/>
    </row>
    <row r="98">
      <c r="A98" s="114">
        <f t="shared" si="20"/>
        <v>40175</v>
      </c>
      <c r="B98" s="129">
        <f t="shared" ref="B98:G98" si="25"> B65 * 24</f>
        <v>0</v>
      </c>
      <c r="C98" s="130">
        <f t="shared" si="25"/>
        <v>0</v>
      </c>
      <c r="D98" s="130">
        <f t="shared" si="25"/>
        <v>0</v>
      </c>
      <c r="E98" s="130">
        <f t="shared" si="25"/>
        <v>0</v>
      </c>
      <c r="F98" s="130">
        <f t="shared" si="25"/>
        <v>0</v>
      </c>
      <c r="G98" s="131">
        <f t="shared" si="25"/>
        <v>0</v>
      </c>
      <c r="H98" s="95"/>
    </row>
    <row r="99">
      <c r="A99" s="114">
        <f t="shared" si="20"/>
        <v>40168</v>
      </c>
      <c r="B99" s="129">
        <f t="shared" ref="B99:G99" si="26"> B66 * 24</f>
        <v>0</v>
      </c>
      <c r="C99" s="130">
        <f t="shared" si="26"/>
        <v>0</v>
      </c>
      <c r="D99" s="130">
        <f t="shared" si="26"/>
        <v>0</v>
      </c>
      <c r="E99" s="130">
        <f t="shared" si="26"/>
        <v>0</v>
      </c>
      <c r="F99" s="130">
        <f t="shared" si="26"/>
        <v>0</v>
      </c>
      <c r="G99" s="131">
        <f t="shared" si="26"/>
        <v>0</v>
      </c>
      <c r="H99" s="95"/>
    </row>
    <row r="100">
      <c r="A100" s="114">
        <f t="shared" si="20"/>
        <v>40161</v>
      </c>
      <c r="B100" s="129">
        <f t="shared" ref="B100:G100" si="27"> B67 * 24</f>
        <v>0</v>
      </c>
      <c r="C100" s="130">
        <f t="shared" si="27"/>
        <v>0</v>
      </c>
      <c r="D100" s="130">
        <f t="shared" si="27"/>
        <v>0</v>
      </c>
      <c r="E100" s="130">
        <f t="shared" si="27"/>
        <v>0</v>
      </c>
      <c r="F100" s="130">
        <f t="shared" si="27"/>
        <v>0</v>
      </c>
      <c r="G100" s="131">
        <f t="shared" si="27"/>
        <v>0</v>
      </c>
      <c r="H100" s="95"/>
    </row>
    <row r="101">
      <c r="A101" s="114">
        <f t="shared" si="20"/>
        <v>40154</v>
      </c>
      <c r="B101" s="129">
        <f t="shared" ref="B101:G101" si="28"> B68 * 24</f>
        <v>0</v>
      </c>
      <c r="C101" s="130">
        <f t="shared" si="28"/>
        <v>0</v>
      </c>
      <c r="D101" s="130">
        <f t="shared" si="28"/>
        <v>0</v>
      </c>
      <c r="E101" s="130">
        <f t="shared" si="28"/>
        <v>0</v>
      </c>
      <c r="F101" s="130">
        <f t="shared" si="28"/>
        <v>0</v>
      </c>
      <c r="G101" s="131">
        <f t="shared" si="28"/>
        <v>0</v>
      </c>
      <c r="H101" s="95"/>
    </row>
    <row r="102">
      <c r="A102" s="114">
        <f t="shared" si="20"/>
        <v>40147</v>
      </c>
      <c r="B102" s="129">
        <f t="shared" ref="B102:G102" si="29"> B69 * 24</f>
        <v>0</v>
      </c>
      <c r="C102" s="130">
        <f t="shared" si="29"/>
        <v>0</v>
      </c>
      <c r="D102" s="130">
        <f t="shared" si="29"/>
        <v>0</v>
      </c>
      <c r="E102" s="130">
        <f t="shared" si="29"/>
        <v>0</v>
      </c>
      <c r="F102" s="130">
        <f t="shared" si="29"/>
        <v>0</v>
      </c>
      <c r="G102" s="131">
        <f t="shared" si="29"/>
        <v>0</v>
      </c>
      <c r="H102" s="95"/>
    </row>
    <row r="103">
      <c r="A103" s="114">
        <f t="shared" si="20"/>
        <v>40140</v>
      </c>
      <c r="B103" s="129">
        <f t="shared" ref="B103:G103" si="30"> B70 * 24</f>
        <v>0</v>
      </c>
      <c r="C103" s="130">
        <f t="shared" si="30"/>
        <v>0</v>
      </c>
      <c r="D103" s="130">
        <f t="shared" si="30"/>
        <v>0</v>
      </c>
      <c r="E103" s="130">
        <f t="shared" si="30"/>
        <v>0</v>
      </c>
      <c r="F103" s="130">
        <f t="shared" si="30"/>
        <v>0</v>
      </c>
      <c r="G103" s="131">
        <f t="shared" si="30"/>
        <v>0</v>
      </c>
      <c r="H103" s="95"/>
    </row>
    <row r="104">
      <c r="A104" s="117">
        <f t="shared" si="20"/>
        <v>40133</v>
      </c>
      <c r="B104" s="132">
        <f t="shared" ref="B104:G104" si="31"> B71 * 24</f>
        <v>0</v>
      </c>
      <c r="C104" s="133">
        <f t="shared" si="31"/>
        <v>0</v>
      </c>
      <c r="D104" s="133">
        <f t="shared" si="31"/>
        <v>0</v>
      </c>
      <c r="E104" s="133">
        <f t="shared" si="31"/>
        <v>0</v>
      </c>
      <c r="F104" s="133">
        <f t="shared" si="31"/>
        <v>0</v>
      </c>
      <c r="G104" s="134">
        <f t="shared" si="31"/>
        <v>0</v>
      </c>
      <c r="H104" s="95"/>
    </row>
  </sheetData>
  <mergeCells count="5">
    <mergeCell ref="A1:B1"/>
    <mergeCell ref="C25:G25"/>
    <mergeCell ref="A74:B74"/>
    <mergeCell ref="A90:B90"/>
    <mergeCell ref="A91:B91"/>
  </mergeCells>
  <dataValidations>
    <dataValidation type="custom" allowBlank="1" showDropDown="1" showInputMessage="1" showErrorMessage="1" prompt="Enter a date to specify the graph range." sqref="A25">
      <formula1>OR(NOT(ISERROR(DATEVALUE(A25))), AND(ISNUMBER(A25), LEFT(CELL("format", A25))="D"))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13.88"/>
    <col customWidth="1" min="2" max="2" width="9.13"/>
    <col customWidth="1" min="3" max="3" width="6.75"/>
    <col customWidth="1" min="4" max="4" width="7.25"/>
    <col customWidth="1" min="5" max="6" width="8.0"/>
    <col customWidth="1" min="7" max="7" width="7.88"/>
    <col customWidth="1" min="8" max="8" width="105.63"/>
  </cols>
  <sheetData>
    <row r="1">
      <c r="A1" s="101" t="s">
        <v>112</v>
      </c>
      <c r="B1" s="102"/>
      <c r="C1" s="76"/>
      <c r="D1" s="67"/>
      <c r="E1" s="67"/>
      <c r="F1" s="67"/>
      <c r="G1" s="67"/>
      <c r="H1" s="67"/>
    </row>
    <row r="2">
      <c r="A2" s="68" t="s">
        <v>98</v>
      </c>
      <c r="B2" s="103">
        <f> IFERROR(Duration!$B2 / Mileage!$B2, "")</f>
        <v>0.006066658473</v>
      </c>
      <c r="C2" s="70"/>
      <c r="D2" s="67"/>
      <c r="E2" s="67"/>
      <c r="F2" s="67"/>
      <c r="G2" s="67"/>
      <c r="H2" s="67"/>
    </row>
    <row r="3">
      <c r="A3" s="71" t="s">
        <v>99</v>
      </c>
      <c r="B3" s="104">
        <f> IFERROR(Duration!$B3 / Mileage!$B3, "")</f>
        <v>0.005924513128</v>
      </c>
      <c r="C3" s="70"/>
      <c r="D3" s="67"/>
      <c r="E3" s="67"/>
      <c r="F3" s="67"/>
      <c r="G3" s="67"/>
      <c r="H3" s="67"/>
    </row>
    <row r="4">
      <c r="A4" s="71" t="s">
        <v>100</v>
      </c>
      <c r="B4" s="104">
        <f> IFERROR(Duration!$B4 / Mileage!$B4, "")</f>
        <v>0.005992365011</v>
      </c>
      <c r="C4" s="70"/>
      <c r="D4" s="67"/>
      <c r="E4" s="67"/>
      <c r="F4" s="67"/>
      <c r="G4" s="67"/>
      <c r="H4" s="67"/>
    </row>
    <row r="5">
      <c r="A5" s="72" t="s">
        <v>101</v>
      </c>
      <c r="B5" s="108">
        <f> IFERROR(Duration!$B5 / Mileage!$B5, "")</f>
        <v>0.005992365011</v>
      </c>
      <c r="C5" s="70"/>
      <c r="D5" s="67"/>
      <c r="E5" s="67"/>
      <c r="F5" s="67"/>
      <c r="G5" s="67"/>
      <c r="H5" s="67"/>
    </row>
    <row r="6">
      <c r="A6" s="74"/>
      <c r="B6" s="75"/>
      <c r="C6" s="76"/>
      <c r="D6" s="67"/>
      <c r="E6" s="67"/>
      <c r="F6" s="67"/>
      <c r="G6" s="67"/>
      <c r="H6" s="67"/>
    </row>
    <row r="7">
      <c r="A7" s="67"/>
      <c r="B7" s="76"/>
      <c r="C7" s="76"/>
      <c r="D7" s="67"/>
      <c r="E7" s="67"/>
      <c r="F7" s="67"/>
      <c r="G7" s="67"/>
      <c r="H7" s="67"/>
    </row>
    <row r="8">
      <c r="A8" s="78" t="s">
        <v>102</v>
      </c>
      <c r="B8" s="79"/>
      <c r="C8" s="76"/>
      <c r="D8" s="67"/>
      <c r="E8" s="67"/>
      <c r="F8" s="67"/>
      <c r="G8" s="67"/>
      <c r="H8" s="67"/>
    </row>
    <row r="9">
      <c r="A9" s="80" t="s">
        <v>113</v>
      </c>
      <c r="B9" s="81"/>
      <c r="C9" s="70"/>
      <c r="D9" s="67"/>
      <c r="E9" s="67"/>
      <c r="F9" s="67"/>
      <c r="G9" s="67"/>
      <c r="H9" s="67"/>
    </row>
    <row r="10">
      <c r="A10" s="82">
        <f>TODAY() - WEEKDAY(TODAY(), 3)</f>
        <v>45264</v>
      </c>
      <c r="B10" s="103">
        <f> IFERROR( Duration!$B10 / Mileage!$B10, "")</f>
        <v>0.006066658473</v>
      </c>
      <c r="C10" s="70"/>
      <c r="D10" s="67"/>
      <c r="E10" s="67"/>
      <c r="F10" s="67"/>
      <c r="G10" s="67"/>
      <c r="H10" s="67"/>
    </row>
    <row r="11">
      <c r="A11" s="84">
        <f t="shared" ref="A11:A21" si="1"> $A10 - 7</f>
        <v>45257</v>
      </c>
      <c r="B11" s="104">
        <f> IFERROR( Duration!$B11 / Mileage!$B11, "")</f>
        <v>0.005895576596</v>
      </c>
      <c r="C11" s="140"/>
      <c r="D11" s="67"/>
      <c r="E11" s="67"/>
      <c r="F11" s="67"/>
      <c r="G11" s="67"/>
      <c r="H11" s="67"/>
    </row>
    <row r="12">
      <c r="A12" s="84">
        <f t="shared" si="1"/>
        <v>45250</v>
      </c>
      <c r="B12" s="104">
        <f> IFERROR( Duration!$B12 / Mileage!$B12, "")</f>
        <v>0.006241225208</v>
      </c>
      <c r="C12" s="70"/>
      <c r="D12" s="67"/>
      <c r="E12" s="67"/>
      <c r="F12" s="67"/>
      <c r="G12" s="67"/>
      <c r="H12" s="67"/>
    </row>
    <row r="13">
      <c r="A13" s="84">
        <f t="shared" si="1"/>
        <v>45243</v>
      </c>
      <c r="B13" s="104">
        <f> IFERROR( Duration!$B13 / Mileage!$B13, "")</f>
        <v>0.00581028572</v>
      </c>
      <c r="C13" s="70"/>
      <c r="D13" s="67"/>
      <c r="E13" s="67"/>
      <c r="F13" s="67"/>
      <c r="G13" s="67"/>
      <c r="H13" s="67"/>
    </row>
    <row r="14">
      <c r="A14" s="84">
        <f t="shared" si="1"/>
        <v>45236</v>
      </c>
      <c r="B14" s="104" t="str">
        <f> IFERROR( Duration!$B14 / Mileage!$B14, "")</f>
        <v/>
      </c>
      <c r="C14" s="70"/>
      <c r="D14" s="67"/>
      <c r="E14" s="67"/>
      <c r="F14" s="67"/>
      <c r="G14" s="67"/>
      <c r="H14" s="67"/>
    </row>
    <row r="15">
      <c r="A15" s="84">
        <f t="shared" si="1"/>
        <v>45229</v>
      </c>
      <c r="B15" s="141" t="str">
        <f> IFERROR( Duration!$B15 / Mileage!$B15, "")</f>
        <v/>
      </c>
      <c r="C15" s="70"/>
      <c r="D15" s="67"/>
      <c r="E15" s="67"/>
      <c r="F15" s="67"/>
      <c r="G15" s="67"/>
      <c r="H15" s="67"/>
    </row>
    <row r="16">
      <c r="A16" s="84">
        <f t="shared" si="1"/>
        <v>45222</v>
      </c>
      <c r="B16" s="141" t="str">
        <f> IFERROR( Duration!$B16 / Mileage!$B16, "")</f>
        <v/>
      </c>
      <c r="C16" s="70"/>
      <c r="D16" s="67"/>
      <c r="E16" s="67"/>
      <c r="F16" s="67"/>
      <c r="G16" s="67"/>
      <c r="H16" s="67"/>
    </row>
    <row r="17">
      <c r="A17" s="84">
        <f t="shared" si="1"/>
        <v>45215</v>
      </c>
      <c r="B17" s="141" t="str">
        <f> IFERROR( Duration!$B17 / Mileage!$B17, "")</f>
        <v/>
      </c>
      <c r="C17" s="70"/>
      <c r="D17" s="67"/>
      <c r="E17" s="67"/>
      <c r="F17" s="67"/>
      <c r="G17" s="67"/>
      <c r="H17" s="67"/>
    </row>
    <row r="18">
      <c r="A18" s="84">
        <f t="shared" si="1"/>
        <v>45208</v>
      </c>
      <c r="B18" s="141" t="str">
        <f> IFERROR( Duration!$B18 / Mileage!$B18, "")</f>
        <v/>
      </c>
      <c r="C18" s="70"/>
      <c r="D18" s="67"/>
      <c r="E18" s="67"/>
      <c r="F18" s="67"/>
      <c r="G18" s="67"/>
      <c r="H18" s="67"/>
    </row>
    <row r="19">
      <c r="A19" s="84">
        <f t="shared" si="1"/>
        <v>45201</v>
      </c>
      <c r="B19" s="141" t="str">
        <f> IFERROR( Duration!$B19 / Mileage!$B19, "")</f>
        <v/>
      </c>
      <c r="C19" s="70"/>
      <c r="D19" s="67"/>
      <c r="E19" s="67"/>
      <c r="F19" s="67"/>
      <c r="G19" s="67"/>
      <c r="H19" s="67"/>
    </row>
    <row r="20">
      <c r="A20" s="84">
        <f t="shared" si="1"/>
        <v>45194</v>
      </c>
      <c r="B20" s="141" t="str">
        <f> IFERROR( Duration!$B20 / Mileage!$B20, "")</f>
        <v/>
      </c>
      <c r="C20" s="70"/>
      <c r="D20" s="67"/>
      <c r="E20" s="67"/>
      <c r="F20" s="67"/>
      <c r="G20" s="67"/>
      <c r="H20" s="67"/>
    </row>
    <row r="21">
      <c r="A21" s="86">
        <f t="shared" si="1"/>
        <v>45187</v>
      </c>
      <c r="B21" s="142" t="str">
        <f> IFERROR( Duration!$B21 / Mileage!$B21, "")</f>
        <v/>
      </c>
      <c r="C21" s="70"/>
      <c r="D21" s="67"/>
      <c r="E21" s="67"/>
      <c r="F21" s="67"/>
      <c r="G21" s="67"/>
      <c r="H21" s="67"/>
    </row>
    <row r="22">
      <c r="A22" s="74"/>
      <c r="B22" s="75"/>
      <c r="C22" s="76"/>
      <c r="D22" s="67"/>
      <c r="E22" s="67"/>
      <c r="F22" s="67"/>
      <c r="G22" s="67"/>
      <c r="H22" s="67"/>
    </row>
    <row r="23">
      <c r="A23" s="67"/>
      <c r="B23" s="76"/>
      <c r="C23" s="76"/>
      <c r="D23" s="67"/>
      <c r="E23" s="67"/>
      <c r="F23" s="67"/>
      <c r="G23" s="67"/>
      <c r="H23" s="67"/>
    </row>
    <row r="24">
      <c r="A24" s="78" t="s">
        <v>104</v>
      </c>
      <c r="B24" s="76"/>
      <c r="C24" s="76"/>
      <c r="D24" s="67"/>
      <c r="E24" s="67"/>
      <c r="F24" s="67"/>
      <c r="G24" s="67"/>
      <c r="H24" s="67"/>
    </row>
    <row r="25">
      <c r="A25" s="109">
        <f>Mileage!$A$25</f>
        <v>40214</v>
      </c>
      <c r="B25" s="89"/>
      <c r="C25" s="90" t="s">
        <v>109</v>
      </c>
      <c r="D25" s="91"/>
      <c r="E25" s="91"/>
      <c r="F25" s="91"/>
      <c r="G25" s="77"/>
      <c r="H25" s="67"/>
    </row>
    <row r="26">
      <c r="A26" s="80" t="s">
        <v>113</v>
      </c>
      <c r="B26" s="81"/>
      <c r="C26" s="70"/>
      <c r="D26" s="67"/>
      <c r="E26" s="67"/>
      <c r="F26" s="67"/>
      <c r="G26" s="67"/>
      <c r="H26" s="67"/>
    </row>
    <row r="27">
      <c r="A27" s="82">
        <f> $A$25 - WEEKDAY($A$25, 3)</f>
        <v>40210</v>
      </c>
      <c r="B27" s="143" t="str">
        <f> IFERROR( Duration!$B27 / Mileage!$B27, "")</f>
        <v/>
      </c>
      <c r="C27" s="70"/>
      <c r="D27" s="67"/>
      <c r="E27" s="67"/>
      <c r="F27" s="67"/>
      <c r="G27" s="67"/>
      <c r="H27" s="67"/>
    </row>
    <row r="28">
      <c r="A28" s="84">
        <f t="shared" ref="A28:A38" si="2"> $A27 - 7</f>
        <v>40203</v>
      </c>
      <c r="B28" s="143" t="str">
        <f> IFERROR( Duration!$B28 / Mileage!$B28, "")</f>
        <v/>
      </c>
      <c r="C28" s="70"/>
      <c r="D28" s="67"/>
      <c r="E28" s="67"/>
      <c r="F28" s="67"/>
      <c r="G28" s="67"/>
      <c r="H28" s="67"/>
    </row>
    <row r="29">
      <c r="A29" s="84">
        <f t="shared" si="2"/>
        <v>40196</v>
      </c>
      <c r="B29" s="143" t="str">
        <f> IFERROR( Duration!$B29 / Mileage!$B29, "")</f>
        <v/>
      </c>
      <c r="C29" s="70"/>
      <c r="D29" s="67"/>
      <c r="E29" s="67"/>
      <c r="F29" s="67"/>
      <c r="G29" s="67"/>
      <c r="H29" s="67"/>
    </row>
    <row r="30">
      <c r="A30" s="84">
        <f t="shared" si="2"/>
        <v>40189</v>
      </c>
      <c r="B30" s="143" t="str">
        <f> IFERROR( Duration!$B30 / Mileage!$B30, "")</f>
        <v/>
      </c>
      <c r="C30" s="70"/>
      <c r="D30" s="67"/>
      <c r="E30" s="67"/>
      <c r="F30" s="67"/>
      <c r="G30" s="67"/>
      <c r="H30" s="67"/>
    </row>
    <row r="31">
      <c r="A31" s="84">
        <f t="shared" si="2"/>
        <v>40182</v>
      </c>
      <c r="B31" s="143" t="str">
        <f> IFERROR( Duration!$B31 / Mileage!$B31, "")</f>
        <v/>
      </c>
      <c r="C31" s="70"/>
      <c r="D31" s="67"/>
      <c r="E31" s="67"/>
      <c r="F31" s="67"/>
      <c r="G31" s="67"/>
      <c r="H31" s="67"/>
    </row>
    <row r="32">
      <c r="A32" s="84">
        <f t="shared" si="2"/>
        <v>40175</v>
      </c>
      <c r="B32" s="143" t="str">
        <f> IFERROR( Duration!$B32 / Mileage!$B32, "")</f>
        <v/>
      </c>
      <c r="C32" s="70"/>
      <c r="D32" s="67"/>
      <c r="E32" s="67"/>
      <c r="F32" s="67"/>
      <c r="G32" s="67"/>
      <c r="H32" s="67"/>
    </row>
    <row r="33">
      <c r="A33" s="84">
        <f t="shared" si="2"/>
        <v>40168</v>
      </c>
      <c r="B33" s="143" t="str">
        <f> IFERROR( Duration!$B33 / Mileage!$B33, "")</f>
        <v/>
      </c>
      <c r="C33" s="70"/>
      <c r="D33" s="67"/>
      <c r="E33" s="67"/>
      <c r="F33" s="67"/>
      <c r="G33" s="67"/>
      <c r="H33" s="67"/>
    </row>
    <row r="34">
      <c r="A34" s="84">
        <f t="shared" si="2"/>
        <v>40161</v>
      </c>
      <c r="B34" s="143" t="str">
        <f> IFERROR( Duration!$B34 / Mileage!$B34, "")</f>
        <v/>
      </c>
      <c r="C34" s="70"/>
      <c r="D34" s="67"/>
      <c r="E34" s="67"/>
      <c r="F34" s="67"/>
      <c r="G34" s="67"/>
      <c r="H34" s="67"/>
    </row>
    <row r="35">
      <c r="A35" s="84">
        <f t="shared" si="2"/>
        <v>40154</v>
      </c>
      <c r="B35" s="143" t="str">
        <f> IFERROR( Duration!$B35 / Mileage!$B35, "")</f>
        <v/>
      </c>
      <c r="C35" s="70"/>
      <c r="D35" s="67"/>
      <c r="E35" s="67"/>
      <c r="F35" s="67"/>
      <c r="G35" s="67"/>
      <c r="H35" s="67"/>
    </row>
    <row r="36">
      <c r="A36" s="84">
        <f t="shared" si="2"/>
        <v>40147</v>
      </c>
      <c r="B36" s="143" t="str">
        <f> IFERROR( Duration!$B36 / Mileage!$B36, "")</f>
        <v/>
      </c>
      <c r="C36" s="70"/>
      <c r="D36" s="67"/>
      <c r="E36" s="67"/>
      <c r="F36" s="67"/>
      <c r="G36" s="67"/>
      <c r="H36" s="67"/>
    </row>
    <row r="37">
      <c r="A37" s="84">
        <f t="shared" si="2"/>
        <v>40140</v>
      </c>
      <c r="B37" s="143" t="str">
        <f> IFERROR( Duration!$B37 / Mileage!$B37, "")</f>
        <v/>
      </c>
      <c r="C37" s="70"/>
      <c r="D37" s="67"/>
      <c r="E37" s="67"/>
      <c r="F37" s="67"/>
      <c r="G37" s="67"/>
      <c r="H37" s="67"/>
    </row>
    <row r="38">
      <c r="A38" s="86">
        <f t="shared" si="2"/>
        <v>40133</v>
      </c>
      <c r="B38" s="143" t="str">
        <f> IFERROR( Duration!$B38 / Mileage!$B38, "")</f>
        <v/>
      </c>
      <c r="C38" s="70"/>
      <c r="D38" s="67"/>
      <c r="E38" s="67"/>
      <c r="F38" s="67"/>
      <c r="G38" s="67"/>
      <c r="H38" s="67"/>
    </row>
    <row r="39">
      <c r="A39" s="74"/>
      <c r="B39" s="75"/>
      <c r="C39" s="76"/>
      <c r="D39" s="67"/>
      <c r="E39" s="67"/>
      <c r="F39" s="67"/>
      <c r="G39" s="67"/>
      <c r="H39" s="67"/>
    </row>
    <row r="40">
      <c r="A40" s="67"/>
      <c r="B40" s="76"/>
      <c r="C40" s="76"/>
      <c r="D40" s="67"/>
      <c r="E40" s="67"/>
      <c r="F40" s="67"/>
      <c r="G40" s="67"/>
      <c r="H40" s="67"/>
    </row>
    <row r="41">
      <c r="A41" s="78" t="s">
        <v>106</v>
      </c>
      <c r="B41" s="79"/>
      <c r="C41" s="79"/>
      <c r="D41" s="92"/>
      <c r="E41" s="92"/>
      <c r="F41" s="92"/>
      <c r="G41" s="92"/>
      <c r="H41" s="110"/>
    </row>
    <row r="42">
      <c r="A42" s="80" t="s">
        <v>113</v>
      </c>
      <c r="B42" s="144" t="str">
        <f>'Run Types'!$A$2</f>
        <v>Easy</v>
      </c>
      <c r="C42" s="144" t="str">
        <f>'Run Types'!$A$3</f>
        <v>Fartlek</v>
      </c>
      <c r="D42" s="144" t="str">
        <f>'Run Types'!$A$4</f>
        <v>Hill</v>
      </c>
      <c r="E42" s="144" t="str">
        <f>'Run Types'!$A$5</f>
        <v>Interval</v>
      </c>
      <c r="F42" s="144" t="str">
        <f>'Run Types'!$A$6</f>
        <v>Tempo</v>
      </c>
      <c r="G42" s="145" t="str">
        <f>'Run Types'!$A$7</f>
        <v>Long</v>
      </c>
      <c r="H42" s="146"/>
    </row>
    <row r="43">
      <c r="A43" s="82">
        <f>TODAY() - WEEKDAY(TODAY(), 3)</f>
        <v>45264</v>
      </c>
      <c r="B43" s="147">
        <f> IFERROR( Duration!B43 / Mileage!B43, NA())</f>
        <v>0.006066658473</v>
      </c>
      <c r="C43" s="148" t="str">
        <f> IFERROR( Duration!C43 / Mileage!C43, NA())</f>
        <v>#N/A</v>
      </c>
      <c r="D43" s="148" t="str">
        <f> IFERROR( Duration!D43 / Mileage!D43, NA())</f>
        <v>#N/A</v>
      </c>
      <c r="E43" s="148" t="str">
        <f> IFERROR( Duration!E43 / Mileage!E43, NA())</f>
        <v>#N/A</v>
      </c>
      <c r="F43" s="148" t="str">
        <f> IFERROR( Duration!F43 / Mileage!F43, NA())</f>
        <v>#N/A</v>
      </c>
      <c r="G43" s="149" t="str">
        <f> IFERROR( Duration!G43 / Mileage!G43, NA())</f>
        <v>#N/A</v>
      </c>
      <c r="H43" s="91"/>
    </row>
    <row r="44">
      <c r="A44" s="84">
        <f t="shared" ref="A44:A54" si="3"> $A43 - 7</f>
        <v>45257</v>
      </c>
      <c r="B44" s="150">
        <f> IFERROR( Duration!B44 / Mileage!B44, NA())</f>
        <v>0.006295167118</v>
      </c>
      <c r="C44" s="151" t="str">
        <f> IFERROR( Duration!C44 / Mileage!C44, NA())</f>
        <v>#N/A</v>
      </c>
      <c r="D44" s="151" t="str">
        <f> IFERROR( Duration!D44 / Mileage!D44, NA())</f>
        <v>#N/A</v>
      </c>
      <c r="E44" s="151" t="str">
        <f> IFERROR( Duration!E44 / Mileage!E44, NA())</f>
        <v>#N/A</v>
      </c>
      <c r="F44" s="151">
        <f> IFERROR( Duration!F44 / Mileage!F44, NA())</f>
        <v>0.005398418491</v>
      </c>
      <c r="G44" s="143">
        <f> IFERROR( Duration!G44 / Mileage!G44, NA())</f>
        <v>0.005555555556</v>
      </c>
      <c r="H44" s="91"/>
    </row>
    <row r="45">
      <c r="A45" s="84">
        <f t="shared" si="3"/>
        <v>45250</v>
      </c>
      <c r="B45" s="150">
        <f> IFERROR( Duration!B45 / Mileage!B45, NA())</f>
        <v>0.006773856412</v>
      </c>
      <c r="C45" s="151" t="str">
        <f> IFERROR( Duration!C45 / Mileage!C45, NA())</f>
        <v>#N/A</v>
      </c>
      <c r="D45" s="151" t="str">
        <f> IFERROR( Duration!D45 / Mileage!D45, NA())</f>
        <v>#N/A</v>
      </c>
      <c r="E45" s="151" t="str">
        <f> IFERROR( Duration!E45 / Mileage!E45, NA())</f>
        <v>#N/A</v>
      </c>
      <c r="F45" s="151" t="str">
        <f> IFERROR( Duration!F45 / Mileage!F45, NA())</f>
        <v>#N/A</v>
      </c>
      <c r="G45" s="143">
        <f> IFERROR( Duration!G45 / Mileage!G45, NA())</f>
        <v>0.006027694673</v>
      </c>
      <c r="H45" s="91"/>
    </row>
    <row r="46">
      <c r="A46" s="84">
        <f t="shared" si="3"/>
        <v>45243</v>
      </c>
      <c r="B46" s="150">
        <f> IFERROR( Duration!B46 / Mileage!B46, NA())</f>
        <v>0.005983671844</v>
      </c>
      <c r="C46" s="151" t="str">
        <f> IFERROR( Duration!C46 / Mileage!C46, NA())</f>
        <v>#N/A</v>
      </c>
      <c r="D46" s="151" t="str">
        <f> IFERROR( Duration!D46 / Mileage!D46, NA())</f>
        <v>#N/A</v>
      </c>
      <c r="E46" s="151" t="str">
        <f> IFERROR( Duration!E46 / Mileage!E46, NA())</f>
        <v>#N/A</v>
      </c>
      <c r="F46" s="151">
        <f> IFERROR( Duration!F46 / Mileage!F46, NA())</f>
        <v>0.005062575044</v>
      </c>
      <c r="G46" s="143">
        <f> IFERROR( Duration!G46 / Mileage!G46, NA())</f>
        <v>0.006081485105</v>
      </c>
      <c r="H46" s="91"/>
    </row>
    <row r="47">
      <c r="A47" s="84">
        <f t="shared" si="3"/>
        <v>45236</v>
      </c>
      <c r="B47" s="150" t="str">
        <f> IFERROR( Duration!B47 / Mileage!B47, NA())</f>
        <v>#N/A</v>
      </c>
      <c r="C47" s="151" t="str">
        <f> IFERROR( Duration!C47 / Mileage!C47, NA())</f>
        <v>#N/A</v>
      </c>
      <c r="D47" s="151" t="str">
        <f> IFERROR( Duration!D47 / Mileage!D47, NA())</f>
        <v>#N/A</v>
      </c>
      <c r="E47" s="151" t="str">
        <f> IFERROR( Duration!E47 / Mileage!E47, NA())</f>
        <v>#N/A</v>
      </c>
      <c r="F47" s="151" t="str">
        <f> IFERROR( Duration!F47 / Mileage!F47, NA())</f>
        <v>#N/A</v>
      </c>
      <c r="G47" s="143" t="str">
        <f> IFERROR( Duration!G47 / Mileage!G47, NA())</f>
        <v>#N/A</v>
      </c>
      <c r="H47" s="91"/>
    </row>
    <row r="48">
      <c r="A48" s="84">
        <f t="shared" si="3"/>
        <v>45229</v>
      </c>
      <c r="B48" s="150" t="str">
        <f> IFERROR( Duration!B48 / Mileage!B48, NA())</f>
        <v>#N/A</v>
      </c>
      <c r="C48" s="151" t="str">
        <f> IFERROR( Duration!C48 / Mileage!C48, NA())</f>
        <v>#N/A</v>
      </c>
      <c r="D48" s="151" t="str">
        <f> IFERROR( Duration!D48 / Mileage!D48, NA())</f>
        <v>#N/A</v>
      </c>
      <c r="E48" s="151" t="str">
        <f> IFERROR( Duration!E48 / Mileage!E48, NA())</f>
        <v>#N/A</v>
      </c>
      <c r="F48" s="151" t="str">
        <f> IFERROR( Duration!F48 / Mileage!F48, NA())</f>
        <v>#N/A</v>
      </c>
      <c r="G48" s="143" t="str">
        <f> IFERROR( Duration!G48 / Mileage!G48, NA())</f>
        <v>#N/A</v>
      </c>
      <c r="H48" s="91"/>
    </row>
    <row r="49">
      <c r="A49" s="84">
        <f t="shared" si="3"/>
        <v>45222</v>
      </c>
      <c r="B49" s="150" t="str">
        <f> IFERROR( Duration!B49 / Mileage!B49, NA())</f>
        <v>#N/A</v>
      </c>
      <c r="C49" s="151" t="str">
        <f> IFERROR( Duration!C49 / Mileage!C49, NA())</f>
        <v>#N/A</v>
      </c>
      <c r="D49" s="151" t="str">
        <f> IFERROR( Duration!D49 / Mileage!D49, NA())</f>
        <v>#N/A</v>
      </c>
      <c r="E49" s="151" t="str">
        <f> IFERROR( Duration!E49 / Mileage!E49, NA())</f>
        <v>#N/A</v>
      </c>
      <c r="F49" s="151" t="str">
        <f> IFERROR( Duration!F49 / Mileage!F49, NA())</f>
        <v>#N/A</v>
      </c>
      <c r="G49" s="143" t="str">
        <f> IFERROR( Duration!G49 / Mileage!G49, NA())</f>
        <v>#N/A</v>
      </c>
      <c r="H49" s="91"/>
    </row>
    <row r="50">
      <c r="A50" s="84">
        <f t="shared" si="3"/>
        <v>45215</v>
      </c>
      <c r="B50" s="150" t="str">
        <f> IFERROR( Duration!B50 / Mileage!B50, NA())</f>
        <v>#N/A</v>
      </c>
      <c r="C50" s="151" t="str">
        <f> IFERROR( Duration!C50 / Mileage!C50, NA())</f>
        <v>#N/A</v>
      </c>
      <c r="D50" s="151" t="str">
        <f> IFERROR( Duration!D50 / Mileage!D50, NA())</f>
        <v>#N/A</v>
      </c>
      <c r="E50" s="151" t="str">
        <f> IFERROR( Duration!E50 / Mileage!E50, NA())</f>
        <v>#N/A</v>
      </c>
      <c r="F50" s="151" t="str">
        <f> IFERROR( Duration!F50 / Mileage!F50, NA())</f>
        <v>#N/A</v>
      </c>
      <c r="G50" s="143" t="str">
        <f> IFERROR( Duration!G50 / Mileage!G50, NA())</f>
        <v>#N/A</v>
      </c>
      <c r="H50" s="91"/>
    </row>
    <row r="51">
      <c r="A51" s="84">
        <f t="shared" si="3"/>
        <v>45208</v>
      </c>
      <c r="B51" s="150" t="str">
        <f> IFERROR( Duration!B51 / Mileage!B51, NA())</f>
        <v>#N/A</v>
      </c>
      <c r="C51" s="151" t="str">
        <f> IFERROR( Duration!C51 / Mileage!C51, NA())</f>
        <v>#N/A</v>
      </c>
      <c r="D51" s="151" t="str">
        <f> IFERROR( Duration!D51 / Mileage!D51, NA())</f>
        <v>#N/A</v>
      </c>
      <c r="E51" s="151" t="str">
        <f> IFERROR( Duration!E51 / Mileage!E51, NA())</f>
        <v>#N/A</v>
      </c>
      <c r="F51" s="151" t="str">
        <f> IFERROR( Duration!F51 / Mileage!F51, NA())</f>
        <v>#N/A</v>
      </c>
      <c r="G51" s="143" t="str">
        <f> IFERROR( Duration!G51 / Mileage!G51, NA())</f>
        <v>#N/A</v>
      </c>
      <c r="H51" s="91"/>
    </row>
    <row r="52">
      <c r="A52" s="84">
        <f t="shared" si="3"/>
        <v>45201</v>
      </c>
      <c r="B52" s="150" t="str">
        <f> IFERROR( Duration!B52 / Mileage!B52, NA())</f>
        <v>#N/A</v>
      </c>
      <c r="C52" s="151" t="str">
        <f> IFERROR( Duration!C52 / Mileage!C52, NA())</f>
        <v>#N/A</v>
      </c>
      <c r="D52" s="151" t="str">
        <f> IFERROR( Duration!D52 / Mileage!D52, NA())</f>
        <v>#N/A</v>
      </c>
      <c r="E52" s="151" t="str">
        <f> IFERROR( Duration!E52 / Mileage!E52, NA())</f>
        <v>#N/A</v>
      </c>
      <c r="F52" s="151" t="str">
        <f> IFERROR( Duration!F52 / Mileage!F52, NA())</f>
        <v>#N/A</v>
      </c>
      <c r="G52" s="143" t="str">
        <f> IFERROR( Duration!G52 / Mileage!G52, NA())</f>
        <v>#N/A</v>
      </c>
      <c r="H52" s="91"/>
    </row>
    <row r="53">
      <c r="A53" s="84">
        <f t="shared" si="3"/>
        <v>45194</v>
      </c>
      <c r="B53" s="150" t="str">
        <f> IFERROR( Duration!B53 / Mileage!B53, NA())</f>
        <v>#N/A</v>
      </c>
      <c r="C53" s="151" t="str">
        <f> IFERROR( Duration!C53 / Mileage!C53, NA())</f>
        <v>#N/A</v>
      </c>
      <c r="D53" s="151" t="str">
        <f> IFERROR( Duration!D53 / Mileage!D53, NA())</f>
        <v>#N/A</v>
      </c>
      <c r="E53" s="151" t="str">
        <f> IFERROR( Duration!E53 / Mileage!E53, NA())</f>
        <v>#N/A</v>
      </c>
      <c r="F53" s="151" t="str">
        <f> IFERROR( Duration!F53 / Mileage!F53, NA())</f>
        <v>#N/A</v>
      </c>
      <c r="G53" s="143" t="str">
        <f> IFERROR( Duration!G53 / Mileage!G53, NA())</f>
        <v>#N/A</v>
      </c>
      <c r="H53" s="91"/>
    </row>
    <row r="54">
      <c r="A54" s="86">
        <f t="shared" si="3"/>
        <v>45187</v>
      </c>
      <c r="B54" s="152" t="str">
        <f> IFERROR( Duration!B54 / Mileage!B54, NA())</f>
        <v>#N/A</v>
      </c>
      <c r="C54" s="153" t="str">
        <f> IFERROR( Duration!C54 / Mileage!C54, NA())</f>
        <v>#N/A</v>
      </c>
      <c r="D54" s="153" t="str">
        <f> IFERROR( Duration!D54 / Mileage!D54, NA())</f>
        <v>#N/A</v>
      </c>
      <c r="E54" s="153" t="str">
        <f> IFERROR( Duration!E54 / Mileage!E54, NA())</f>
        <v>#N/A</v>
      </c>
      <c r="F54" s="153" t="str">
        <f> IFERROR( Duration!F54 / Mileage!F54, NA())</f>
        <v>#N/A</v>
      </c>
      <c r="G54" s="153" t="str">
        <f> IFERROR( Duration!G54 / Mileage!G54, NA())</f>
        <v>#N/A</v>
      </c>
      <c r="H54" s="91"/>
    </row>
    <row r="55">
      <c r="A55" s="74"/>
      <c r="B55" s="65"/>
      <c r="C55" s="65"/>
      <c r="D55" s="66"/>
      <c r="E55" s="66"/>
      <c r="F55" s="66"/>
      <c r="G55" s="66"/>
      <c r="H55" s="110"/>
    </row>
    <row r="56">
      <c r="A56" s="67"/>
      <c r="B56" s="76"/>
      <c r="C56" s="76"/>
      <c r="D56" s="67"/>
      <c r="E56" s="67"/>
      <c r="F56" s="67"/>
      <c r="G56" s="67"/>
      <c r="H56" s="110"/>
    </row>
    <row r="57">
      <c r="A57" s="78" t="s">
        <v>104</v>
      </c>
      <c r="B57" s="76"/>
      <c r="C57" s="76"/>
      <c r="D57" s="67"/>
      <c r="E57" s="67"/>
      <c r="F57" s="67"/>
      <c r="G57" s="67"/>
      <c r="H57" s="110"/>
    </row>
    <row r="58">
      <c r="A58" s="100">
        <f>$A$25</f>
        <v>40214</v>
      </c>
      <c r="B58" s="89"/>
      <c r="C58" s="79"/>
      <c r="D58" s="92"/>
      <c r="E58" s="92"/>
      <c r="F58" s="92"/>
      <c r="G58" s="92"/>
      <c r="H58" s="110"/>
    </row>
    <row r="59">
      <c r="A59" s="80" t="s">
        <v>113</v>
      </c>
      <c r="B59" s="93" t="str">
        <f>'Run Types'!$A2</f>
        <v>Easy</v>
      </c>
      <c r="C59" s="93" t="str">
        <f>'Run Types'!$A3</f>
        <v>Fartlek</v>
      </c>
      <c r="D59" s="93" t="str">
        <f>'Run Types'!$A4</f>
        <v>Hill</v>
      </c>
      <c r="E59" s="93" t="str">
        <f>'Run Types'!$A5</f>
        <v>Interval</v>
      </c>
      <c r="F59" s="93" t="str">
        <f>'Run Types'!$A6</f>
        <v>Tempo</v>
      </c>
      <c r="G59" s="94" t="str">
        <f>'Run Types'!$A7</f>
        <v>Long</v>
      </c>
      <c r="H59" s="146"/>
    </row>
    <row r="60">
      <c r="A60" s="111">
        <f> $A$25 - WEEKDAY($A$25, 3)</f>
        <v>40210</v>
      </c>
      <c r="B60" s="147" t="str">
        <f> IFERROR( Duration!B60 / Mileage!B60, NA())</f>
        <v>#N/A</v>
      </c>
      <c r="C60" s="148" t="str">
        <f> IFERROR( Duration!C60 / Mileage!C60, NA())</f>
        <v>#N/A</v>
      </c>
      <c r="D60" s="148" t="str">
        <f> IFERROR( Duration!D60 / Mileage!D60, NA())</f>
        <v>#N/A</v>
      </c>
      <c r="E60" s="148" t="str">
        <f> IFERROR( Duration!E60 / Mileage!E60, NA())</f>
        <v>#N/A</v>
      </c>
      <c r="F60" s="148" t="str">
        <f> IFERROR( Duration!F60 / Mileage!F60, NA())</f>
        <v>#N/A</v>
      </c>
      <c r="G60" s="148" t="str">
        <f> IFERROR( Duration!G60 / Mileage!G60, NA())</f>
        <v>#N/A</v>
      </c>
      <c r="H60" s="146"/>
    </row>
    <row r="61">
      <c r="A61" s="114">
        <f t="shared" ref="A61:A71" si="4"> $A60 - 7</f>
        <v>40203</v>
      </c>
      <c r="B61" s="150" t="str">
        <f> IFERROR( Duration!B61 / Mileage!B61, NA())</f>
        <v>#N/A</v>
      </c>
      <c r="C61" s="151" t="str">
        <f> IFERROR( Duration!C61 / Mileage!C61, NA())</f>
        <v>#N/A</v>
      </c>
      <c r="D61" s="151" t="str">
        <f> IFERROR( Duration!D61 / Mileage!D61, NA())</f>
        <v>#N/A</v>
      </c>
      <c r="E61" s="151" t="str">
        <f> IFERROR( Duration!E61 / Mileage!E61, NA())</f>
        <v>#N/A</v>
      </c>
      <c r="F61" s="151" t="str">
        <f> IFERROR( Duration!F61 / Mileage!F61, NA())</f>
        <v>#N/A</v>
      </c>
      <c r="G61" s="143" t="str">
        <f> IFERROR( Duration!G61 / Mileage!G61, NA())</f>
        <v>#N/A</v>
      </c>
      <c r="H61" s="146"/>
    </row>
    <row r="62">
      <c r="A62" s="114">
        <f t="shared" si="4"/>
        <v>40196</v>
      </c>
      <c r="B62" s="150" t="str">
        <f> IFERROR( Duration!B62 / Mileage!B62, NA())</f>
        <v>#N/A</v>
      </c>
      <c r="C62" s="151" t="str">
        <f> IFERROR( Duration!C62 / Mileage!C62, NA())</f>
        <v>#N/A</v>
      </c>
      <c r="D62" s="151" t="str">
        <f> IFERROR( Duration!D62 / Mileage!D62, NA())</f>
        <v>#N/A</v>
      </c>
      <c r="E62" s="151" t="str">
        <f> IFERROR( Duration!E62 / Mileage!E62, NA())</f>
        <v>#N/A</v>
      </c>
      <c r="F62" s="151" t="str">
        <f> IFERROR( Duration!F62 / Mileage!F62, NA())</f>
        <v>#N/A</v>
      </c>
      <c r="G62" s="143" t="str">
        <f> IFERROR( Duration!G62 / Mileage!G62, NA())</f>
        <v>#N/A</v>
      </c>
      <c r="H62" s="146"/>
    </row>
    <row r="63">
      <c r="A63" s="114">
        <f t="shared" si="4"/>
        <v>40189</v>
      </c>
      <c r="B63" s="150" t="str">
        <f> IFERROR( Duration!B63 / Mileage!B63, NA())</f>
        <v>#N/A</v>
      </c>
      <c r="C63" s="151" t="str">
        <f> IFERROR( Duration!C63 / Mileage!C63, NA())</f>
        <v>#N/A</v>
      </c>
      <c r="D63" s="151" t="str">
        <f> IFERROR( Duration!D63 / Mileage!D63, NA())</f>
        <v>#N/A</v>
      </c>
      <c r="E63" s="151" t="str">
        <f> IFERROR( Duration!E63 / Mileage!E63, NA())</f>
        <v>#N/A</v>
      </c>
      <c r="F63" s="151" t="str">
        <f> IFERROR( Duration!F63 / Mileage!F63, NA())</f>
        <v>#N/A</v>
      </c>
      <c r="G63" s="143" t="str">
        <f> IFERROR( Duration!G63 / Mileage!G63, NA())</f>
        <v>#N/A</v>
      </c>
      <c r="H63" s="146"/>
    </row>
    <row r="64">
      <c r="A64" s="114">
        <f t="shared" si="4"/>
        <v>40182</v>
      </c>
      <c r="B64" s="150" t="str">
        <f> IFERROR( Duration!B64 / Mileage!B64, NA())</f>
        <v>#N/A</v>
      </c>
      <c r="C64" s="151" t="str">
        <f> IFERROR( Duration!C64 / Mileage!C64, NA())</f>
        <v>#N/A</v>
      </c>
      <c r="D64" s="151" t="str">
        <f> IFERROR( Duration!D64 / Mileage!D64, NA())</f>
        <v>#N/A</v>
      </c>
      <c r="E64" s="151" t="str">
        <f> IFERROR( Duration!E64 / Mileage!E64, NA())</f>
        <v>#N/A</v>
      </c>
      <c r="F64" s="151" t="str">
        <f> IFERROR( Duration!F64 / Mileage!F64, NA())</f>
        <v>#N/A</v>
      </c>
      <c r="G64" s="143" t="str">
        <f> IFERROR( Duration!G64 / Mileage!G64, NA())</f>
        <v>#N/A</v>
      </c>
      <c r="H64" s="146"/>
    </row>
    <row r="65">
      <c r="A65" s="114">
        <f t="shared" si="4"/>
        <v>40175</v>
      </c>
      <c r="B65" s="150" t="str">
        <f> IFERROR( Duration!B65 / Mileage!B65, NA())</f>
        <v>#N/A</v>
      </c>
      <c r="C65" s="151" t="str">
        <f> IFERROR( Duration!C65 / Mileage!C65, NA())</f>
        <v>#N/A</v>
      </c>
      <c r="D65" s="151" t="str">
        <f> IFERROR( Duration!D65 / Mileage!D65, NA())</f>
        <v>#N/A</v>
      </c>
      <c r="E65" s="151" t="str">
        <f> IFERROR( Duration!E65 / Mileage!E65, NA())</f>
        <v>#N/A</v>
      </c>
      <c r="F65" s="151" t="str">
        <f> IFERROR( Duration!F65 / Mileage!F65, NA())</f>
        <v>#N/A</v>
      </c>
      <c r="G65" s="143" t="str">
        <f> IFERROR( Duration!G65 / Mileage!G65, NA())</f>
        <v>#N/A</v>
      </c>
      <c r="H65" s="146"/>
    </row>
    <row r="66">
      <c r="A66" s="114">
        <f t="shared" si="4"/>
        <v>40168</v>
      </c>
      <c r="B66" s="150" t="str">
        <f> IFERROR( Duration!B66 / Mileage!B66, NA())</f>
        <v>#N/A</v>
      </c>
      <c r="C66" s="151" t="str">
        <f> IFERROR( Duration!C66 / Mileage!C66, NA())</f>
        <v>#N/A</v>
      </c>
      <c r="D66" s="151" t="str">
        <f> IFERROR( Duration!D66 / Mileage!D66, NA())</f>
        <v>#N/A</v>
      </c>
      <c r="E66" s="151" t="str">
        <f> IFERROR( Duration!E66 / Mileage!E66, NA())</f>
        <v>#N/A</v>
      </c>
      <c r="F66" s="151" t="str">
        <f> IFERROR( Duration!F66 / Mileage!F66, NA())</f>
        <v>#N/A</v>
      </c>
      <c r="G66" s="143" t="str">
        <f> IFERROR( Duration!G66 / Mileage!G66, NA())</f>
        <v>#N/A</v>
      </c>
      <c r="H66" s="146"/>
    </row>
    <row r="67">
      <c r="A67" s="114">
        <f t="shared" si="4"/>
        <v>40161</v>
      </c>
      <c r="B67" s="150" t="str">
        <f> IFERROR( Duration!B67 / Mileage!B67, NA())</f>
        <v>#N/A</v>
      </c>
      <c r="C67" s="151" t="str">
        <f> IFERROR( Duration!C67 / Mileage!C67, NA())</f>
        <v>#N/A</v>
      </c>
      <c r="D67" s="151" t="str">
        <f> IFERROR( Duration!D67 / Mileage!D67, NA())</f>
        <v>#N/A</v>
      </c>
      <c r="E67" s="151" t="str">
        <f> IFERROR( Duration!E67 / Mileage!E67, NA())</f>
        <v>#N/A</v>
      </c>
      <c r="F67" s="151" t="str">
        <f> IFERROR( Duration!F67 / Mileage!F67, NA())</f>
        <v>#N/A</v>
      </c>
      <c r="G67" s="143" t="str">
        <f> IFERROR( Duration!G67 / Mileage!G67, NA())</f>
        <v>#N/A</v>
      </c>
      <c r="H67" s="146"/>
    </row>
    <row r="68">
      <c r="A68" s="114">
        <f t="shared" si="4"/>
        <v>40154</v>
      </c>
      <c r="B68" s="150" t="str">
        <f> IFERROR( Duration!B68 / Mileage!B68, NA())</f>
        <v>#N/A</v>
      </c>
      <c r="C68" s="151" t="str">
        <f> IFERROR( Duration!C68 / Mileage!C68, NA())</f>
        <v>#N/A</v>
      </c>
      <c r="D68" s="151" t="str">
        <f> IFERROR( Duration!D68 / Mileage!D68, NA())</f>
        <v>#N/A</v>
      </c>
      <c r="E68" s="151" t="str">
        <f> IFERROR( Duration!E68 / Mileage!E68, NA())</f>
        <v>#N/A</v>
      </c>
      <c r="F68" s="151" t="str">
        <f> IFERROR( Duration!F68 / Mileage!F68, NA())</f>
        <v>#N/A</v>
      </c>
      <c r="G68" s="143" t="str">
        <f> IFERROR( Duration!G68 / Mileage!G68, NA())</f>
        <v>#N/A</v>
      </c>
      <c r="H68" s="146"/>
    </row>
    <row r="69">
      <c r="A69" s="114">
        <f t="shared" si="4"/>
        <v>40147</v>
      </c>
      <c r="B69" s="150" t="str">
        <f> IFERROR( Duration!B69 / Mileage!B69, NA())</f>
        <v>#N/A</v>
      </c>
      <c r="C69" s="151" t="str">
        <f> IFERROR( Duration!C69 / Mileage!C69, NA())</f>
        <v>#N/A</v>
      </c>
      <c r="D69" s="151" t="str">
        <f> IFERROR( Duration!D69 / Mileage!D69, NA())</f>
        <v>#N/A</v>
      </c>
      <c r="E69" s="151" t="str">
        <f> IFERROR( Duration!E69 / Mileage!E69, NA())</f>
        <v>#N/A</v>
      </c>
      <c r="F69" s="151" t="str">
        <f> IFERROR( Duration!F69 / Mileage!F69, NA())</f>
        <v>#N/A</v>
      </c>
      <c r="G69" s="143" t="str">
        <f> IFERROR( Duration!G69 / Mileage!G69, NA())</f>
        <v>#N/A</v>
      </c>
      <c r="H69" s="146"/>
    </row>
    <row r="70">
      <c r="A70" s="114">
        <f t="shared" si="4"/>
        <v>40140</v>
      </c>
      <c r="B70" s="150" t="str">
        <f> IFERROR( Duration!B70 / Mileage!B70, NA())</f>
        <v>#N/A</v>
      </c>
      <c r="C70" s="151" t="str">
        <f> IFERROR( Duration!C70 / Mileage!C70, NA())</f>
        <v>#N/A</v>
      </c>
      <c r="D70" s="151" t="str">
        <f> IFERROR( Duration!D70 / Mileage!D70, NA())</f>
        <v>#N/A</v>
      </c>
      <c r="E70" s="151" t="str">
        <f> IFERROR( Duration!E70 / Mileage!E70, NA())</f>
        <v>#N/A</v>
      </c>
      <c r="F70" s="151" t="str">
        <f> IFERROR( Duration!F70 / Mileage!F70, NA())</f>
        <v>#N/A</v>
      </c>
      <c r="G70" s="143" t="str">
        <f> IFERROR( Duration!G70 / Mileage!G70, NA())</f>
        <v>#N/A</v>
      </c>
      <c r="H70" s="146"/>
    </row>
    <row r="71">
      <c r="A71" s="117">
        <f t="shared" si="4"/>
        <v>40133</v>
      </c>
      <c r="B71" s="152" t="str">
        <f> IFERROR( Duration!B71 / Mileage!B71, NA())</f>
        <v>#N/A</v>
      </c>
      <c r="C71" s="153" t="str">
        <f> IFERROR( Duration!C71 / Mileage!C71, NA())</f>
        <v>#N/A</v>
      </c>
      <c r="D71" s="153" t="str">
        <f> IFERROR( Duration!D71 / Mileage!D71, NA())</f>
        <v>#N/A</v>
      </c>
      <c r="E71" s="153" t="str">
        <f> IFERROR( Duration!E71 / Mileage!E71, NA())</f>
        <v>#N/A</v>
      </c>
      <c r="F71" s="153" t="str">
        <f> IFERROR( Duration!F71 / Mileage!F71, NA())</f>
        <v>#N/A</v>
      </c>
      <c r="G71" s="153" t="str">
        <f> IFERROR( Duration!G71 / Mileage!G71, NA())</f>
        <v>#N/A</v>
      </c>
      <c r="H71" s="146"/>
    </row>
    <row r="72">
      <c r="A72" s="120"/>
      <c r="B72" s="121"/>
      <c r="C72" s="121"/>
      <c r="D72" s="121"/>
      <c r="E72" s="121"/>
      <c r="F72" s="121"/>
      <c r="G72" s="121"/>
      <c r="H72" s="110"/>
    </row>
    <row r="73">
      <c r="A73" s="122"/>
      <c r="B73" s="123"/>
      <c r="C73" s="123"/>
      <c r="D73" s="123"/>
      <c r="E73" s="123"/>
      <c r="F73" s="123"/>
      <c r="G73" s="123"/>
      <c r="H73" s="110"/>
    </row>
    <row r="74">
      <c r="A74" s="137" t="s">
        <v>114</v>
      </c>
      <c r="B74" s="125"/>
      <c r="C74" s="79"/>
      <c r="D74" s="92"/>
      <c r="E74" s="92"/>
      <c r="F74" s="92"/>
      <c r="G74" s="92"/>
      <c r="H74" s="110"/>
    </row>
    <row r="75">
      <c r="A75" s="80" t="s">
        <v>113</v>
      </c>
      <c r="B75" s="93" t="str">
        <f>'Run Types'!$A$2</f>
        <v>Easy</v>
      </c>
      <c r="C75" s="93" t="str">
        <f>'Run Types'!$A$3</f>
        <v>Fartlek</v>
      </c>
      <c r="D75" s="93" t="str">
        <f>'Run Types'!$A$4</f>
        <v>Hill</v>
      </c>
      <c r="E75" s="93" t="str">
        <f>'Run Types'!$A$5</f>
        <v>Interval</v>
      </c>
      <c r="F75" s="93" t="str">
        <f>'Run Types'!$A$6</f>
        <v>Tempo</v>
      </c>
      <c r="G75" s="94" t="str">
        <f>'Run Types'!$A$7</f>
        <v>Long</v>
      </c>
      <c r="H75" s="146"/>
    </row>
    <row r="76">
      <c r="A76" s="111">
        <f t="shared" ref="A76:A87" si="6"> A43</f>
        <v>45264</v>
      </c>
      <c r="B76" s="126">
        <f t="shared" ref="B76:G76" si="5"> B43 * 24 * 60</f>
        <v>8.735988201</v>
      </c>
      <c r="C76" s="127" t="str">
        <f t="shared" si="5"/>
        <v>#N/A</v>
      </c>
      <c r="D76" s="127" t="str">
        <f t="shared" si="5"/>
        <v>#N/A</v>
      </c>
      <c r="E76" s="127" t="str">
        <f t="shared" si="5"/>
        <v>#N/A</v>
      </c>
      <c r="F76" s="127" t="str">
        <f t="shared" si="5"/>
        <v>#N/A</v>
      </c>
      <c r="G76" s="128" t="str">
        <f t="shared" si="5"/>
        <v>#N/A</v>
      </c>
      <c r="H76" s="146"/>
    </row>
    <row r="77">
      <c r="A77" s="114">
        <f t="shared" si="6"/>
        <v>45257</v>
      </c>
      <c r="B77" s="129">
        <f t="shared" ref="B77:G77" si="7"> B44 * 24 * 60</f>
        <v>9.06504065</v>
      </c>
      <c r="C77" s="130" t="str">
        <f t="shared" si="7"/>
        <v>#N/A</v>
      </c>
      <c r="D77" s="130" t="str">
        <f t="shared" si="7"/>
        <v>#N/A</v>
      </c>
      <c r="E77" s="130" t="str">
        <f t="shared" si="7"/>
        <v>#N/A</v>
      </c>
      <c r="F77" s="130">
        <f t="shared" si="7"/>
        <v>7.773722628</v>
      </c>
      <c r="G77" s="131">
        <f t="shared" si="7"/>
        <v>8</v>
      </c>
      <c r="H77" s="146"/>
    </row>
    <row r="78">
      <c r="A78" s="114">
        <f t="shared" si="6"/>
        <v>45250</v>
      </c>
      <c r="B78" s="129">
        <f t="shared" ref="B78:G78" si="8"> B45 * 24 * 60</f>
        <v>9.754353234</v>
      </c>
      <c r="C78" s="130" t="str">
        <f t="shared" si="8"/>
        <v>#N/A</v>
      </c>
      <c r="D78" s="130" t="str">
        <f t="shared" si="8"/>
        <v>#N/A</v>
      </c>
      <c r="E78" s="130" t="str">
        <f t="shared" si="8"/>
        <v>#N/A</v>
      </c>
      <c r="F78" s="130" t="str">
        <f t="shared" si="8"/>
        <v>#N/A</v>
      </c>
      <c r="G78" s="131">
        <f t="shared" si="8"/>
        <v>8.679880329</v>
      </c>
      <c r="H78" s="146"/>
    </row>
    <row r="79">
      <c r="A79" s="114">
        <f t="shared" si="6"/>
        <v>45243</v>
      </c>
      <c r="B79" s="129">
        <f t="shared" ref="B79:G79" si="9"> B46 * 24 * 60</f>
        <v>8.616487455</v>
      </c>
      <c r="C79" s="130" t="str">
        <f t="shared" si="9"/>
        <v>#N/A</v>
      </c>
      <c r="D79" s="130" t="str">
        <f t="shared" si="9"/>
        <v>#N/A</v>
      </c>
      <c r="E79" s="130" t="str">
        <f t="shared" si="9"/>
        <v>#N/A</v>
      </c>
      <c r="F79" s="130">
        <f t="shared" si="9"/>
        <v>7.290108063</v>
      </c>
      <c r="G79" s="131">
        <f t="shared" si="9"/>
        <v>8.757338552</v>
      </c>
      <c r="H79" s="146"/>
    </row>
    <row r="80">
      <c r="A80" s="114">
        <f t="shared" si="6"/>
        <v>45236</v>
      </c>
      <c r="B80" s="129" t="str">
        <f t="shared" ref="B80:G80" si="10"> B47 * 24 * 60</f>
        <v>#N/A</v>
      </c>
      <c r="C80" s="130" t="str">
        <f t="shared" si="10"/>
        <v>#N/A</v>
      </c>
      <c r="D80" s="130" t="str">
        <f t="shared" si="10"/>
        <v>#N/A</v>
      </c>
      <c r="E80" s="130" t="str">
        <f t="shared" si="10"/>
        <v>#N/A</v>
      </c>
      <c r="F80" s="130" t="str">
        <f t="shared" si="10"/>
        <v>#N/A</v>
      </c>
      <c r="G80" s="131" t="str">
        <f t="shared" si="10"/>
        <v>#N/A</v>
      </c>
      <c r="H80" s="146"/>
    </row>
    <row r="81">
      <c r="A81" s="114">
        <f t="shared" si="6"/>
        <v>45229</v>
      </c>
      <c r="B81" s="129" t="str">
        <f t="shared" ref="B81:G81" si="11"> B48 * 24 * 60</f>
        <v>#N/A</v>
      </c>
      <c r="C81" s="130" t="str">
        <f t="shared" si="11"/>
        <v>#N/A</v>
      </c>
      <c r="D81" s="130" t="str">
        <f t="shared" si="11"/>
        <v>#N/A</v>
      </c>
      <c r="E81" s="130" t="str">
        <f t="shared" si="11"/>
        <v>#N/A</v>
      </c>
      <c r="F81" s="130" t="str">
        <f t="shared" si="11"/>
        <v>#N/A</v>
      </c>
      <c r="G81" s="131" t="str">
        <f t="shared" si="11"/>
        <v>#N/A</v>
      </c>
      <c r="H81" s="146"/>
    </row>
    <row r="82">
      <c r="A82" s="114">
        <f t="shared" si="6"/>
        <v>45222</v>
      </c>
      <c r="B82" s="129" t="str">
        <f t="shared" ref="B82:G82" si="12"> B49 * 24 * 60</f>
        <v>#N/A</v>
      </c>
      <c r="C82" s="130" t="str">
        <f t="shared" si="12"/>
        <v>#N/A</v>
      </c>
      <c r="D82" s="130" t="str">
        <f t="shared" si="12"/>
        <v>#N/A</v>
      </c>
      <c r="E82" s="130" t="str">
        <f t="shared" si="12"/>
        <v>#N/A</v>
      </c>
      <c r="F82" s="130" t="str">
        <f t="shared" si="12"/>
        <v>#N/A</v>
      </c>
      <c r="G82" s="131" t="str">
        <f t="shared" si="12"/>
        <v>#N/A</v>
      </c>
      <c r="H82" s="146"/>
    </row>
    <row r="83">
      <c r="A83" s="114">
        <f t="shared" si="6"/>
        <v>45215</v>
      </c>
      <c r="B83" s="129" t="str">
        <f t="shared" ref="B83:G83" si="13"> B50 * 24 * 60</f>
        <v>#N/A</v>
      </c>
      <c r="C83" s="130" t="str">
        <f t="shared" si="13"/>
        <v>#N/A</v>
      </c>
      <c r="D83" s="130" t="str">
        <f t="shared" si="13"/>
        <v>#N/A</v>
      </c>
      <c r="E83" s="130" t="str">
        <f t="shared" si="13"/>
        <v>#N/A</v>
      </c>
      <c r="F83" s="130" t="str">
        <f t="shared" si="13"/>
        <v>#N/A</v>
      </c>
      <c r="G83" s="131" t="str">
        <f t="shared" si="13"/>
        <v>#N/A</v>
      </c>
      <c r="H83" s="146"/>
    </row>
    <row r="84">
      <c r="A84" s="114">
        <f t="shared" si="6"/>
        <v>45208</v>
      </c>
      <c r="B84" s="129" t="str">
        <f t="shared" ref="B84:G84" si="14"> B51 * 24 * 60</f>
        <v>#N/A</v>
      </c>
      <c r="C84" s="130" t="str">
        <f t="shared" si="14"/>
        <v>#N/A</v>
      </c>
      <c r="D84" s="130" t="str">
        <f t="shared" si="14"/>
        <v>#N/A</v>
      </c>
      <c r="E84" s="130" t="str">
        <f t="shared" si="14"/>
        <v>#N/A</v>
      </c>
      <c r="F84" s="130" t="str">
        <f t="shared" si="14"/>
        <v>#N/A</v>
      </c>
      <c r="G84" s="131" t="str">
        <f t="shared" si="14"/>
        <v>#N/A</v>
      </c>
      <c r="H84" s="146"/>
    </row>
    <row r="85">
      <c r="A85" s="114">
        <f t="shared" si="6"/>
        <v>45201</v>
      </c>
      <c r="B85" s="129" t="str">
        <f t="shared" ref="B85:G85" si="15"> B52 * 24 * 60</f>
        <v>#N/A</v>
      </c>
      <c r="C85" s="130" t="str">
        <f t="shared" si="15"/>
        <v>#N/A</v>
      </c>
      <c r="D85" s="130" t="str">
        <f t="shared" si="15"/>
        <v>#N/A</v>
      </c>
      <c r="E85" s="130" t="str">
        <f t="shared" si="15"/>
        <v>#N/A</v>
      </c>
      <c r="F85" s="130" t="str">
        <f t="shared" si="15"/>
        <v>#N/A</v>
      </c>
      <c r="G85" s="131" t="str">
        <f t="shared" si="15"/>
        <v>#N/A</v>
      </c>
      <c r="H85" s="146"/>
    </row>
    <row r="86">
      <c r="A86" s="114">
        <f t="shared" si="6"/>
        <v>45194</v>
      </c>
      <c r="B86" s="129" t="str">
        <f t="shared" ref="B86:G86" si="16"> B53 * 24 * 60</f>
        <v>#N/A</v>
      </c>
      <c r="C86" s="130" t="str">
        <f t="shared" si="16"/>
        <v>#N/A</v>
      </c>
      <c r="D86" s="130" t="str">
        <f t="shared" si="16"/>
        <v>#N/A</v>
      </c>
      <c r="E86" s="130" t="str">
        <f t="shared" si="16"/>
        <v>#N/A</v>
      </c>
      <c r="F86" s="130" t="str">
        <f t="shared" si="16"/>
        <v>#N/A</v>
      </c>
      <c r="G86" s="131" t="str">
        <f t="shared" si="16"/>
        <v>#N/A</v>
      </c>
      <c r="H86" s="146"/>
    </row>
    <row r="87">
      <c r="A87" s="117">
        <f t="shared" si="6"/>
        <v>45187</v>
      </c>
      <c r="B87" s="132" t="str">
        <f t="shared" ref="B87:G87" si="17"> B54 * 24 * 60</f>
        <v>#N/A</v>
      </c>
      <c r="C87" s="133" t="str">
        <f t="shared" si="17"/>
        <v>#N/A</v>
      </c>
      <c r="D87" s="133" t="str">
        <f t="shared" si="17"/>
        <v>#N/A</v>
      </c>
      <c r="E87" s="133" t="str">
        <f t="shared" si="17"/>
        <v>#N/A</v>
      </c>
      <c r="F87" s="133" t="str">
        <f t="shared" si="17"/>
        <v>#N/A</v>
      </c>
      <c r="G87" s="134" t="str">
        <f t="shared" si="17"/>
        <v>#N/A</v>
      </c>
      <c r="H87" s="146"/>
    </row>
    <row r="88">
      <c r="A88" s="120"/>
      <c r="B88" s="135"/>
      <c r="C88" s="135"/>
      <c r="D88" s="135"/>
      <c r="E88" s="135"/>
      <c r="F88" s="135"/>
      <c r="G88" s="135"/>
      <c r="H88" s="110"/>
    </row>
    <row r="89">
      <c r="A89" s="122"/>
      <c r="B89" s="136"/>
      <c r="C89" s="136"/>
      <c r="D89" s="136"/>
      <c r="E89" s="136"/>
      <c r="F89" s="136"/>
      <c r="G89" s="136"/>
      <c r="H89" s="110"/>
    </row>
    <row r="90">
      <c r="A90" s="137" t="s">
        <v>115</v>
      </c>
      <c r="B90" s="125"/>
      <c r="C90" s="76"/>
      <c r="D90" s="67"/>
      <c r="E90" s="67"/>
      <c r="F90" s="67"/>
      <c r="G90" s="67"/>
      <c r="H90" s="110"/>
    </row>
    <row r="91">
      <c r="A91" s="138">
        <f>$A$25</f>
        <v>40214</v>
      </c>
      <c r="B91" s="139"/>
      <c r="C91" s="89"/>
      <c r="D91" s="92"/>
      <c r="E91" s="92"/>
      <c r="F91" s="92"/>
      <c r="G91" s="92"/>
      <c r="H91" s="110"/>
    </row>
    <row r="92">
      <c r="A92" s="80" t="s">
        <v>113</v>
      </c>
      <c r="B92" s="93" t="str">
        <f t="shared" ref="B92:G92" si="18">B59</f>
        <v>Easy</v>
      </c>
      <c r="C92" s="93" t="str">
        <f t="shared" si="18"/>
        <v>Fartlek</v>
      </c>
      <c r="D92" s="93" t="str">
        <f t="shared" si="18"/>
        <v>Hill</v>
      </c>
      <c r="E92" s="93" t="str">
        <f t="shared" si="18"/>
        <v>Interval</v>
      </c>
      <c r="F92" s="93" t="str">
        <f t="shared" si="18"/>
        <v>Tempo</v>
      </c>
      <c r="G92" s="94" t="str">
        <f t="shared" si="18"/>
        <v>Long</v>
      </c>
      <c r="H92" s="146"/>
    </row>
    <row r="93">
      <c r="A93" s="154">
        <f t="shared" ref="A93:A104" si="20"> A60</f>
        <v>40210</v>
      </c>
      <c r="B93" s="126" t="str">
        <f t="shared" ref="B93:G93" si="19"> B60 * 24 * 60</f>
        <v>#N/A</v>
      </c>
      <c r="C93" s="127" t="str">
        <f t="shared" si="19"/>
        <v>#N/A</v>
      </c>
      <c r="D93" s="127" t="str">
        <f t="shared" si="19"/>
        <v>#N/A</v>
      </c>
      <c r="E93" s="127" t="str">
        <f t="shared" si="19"/>
        <v>#N/A</v>
      </c>
      <c r="F93" s="127" t="str">
        <f t="shared" si="19"/>
        <v>#N/A</v>
      </c>
      <c r="G93" s="128" t="str">
        <f t="shared" si="19"/>
        <v>#N/A</v>
      </c>
      <c r="H93" s="146"/>
    </row>
    <row r="94">
      <c r="A94" s="155">
        <f t="shared" si="20"/>
        <v>40203</v>
      </c>
      <c r="B94" s="129" t="str">
        <f t="shared" ref="B94:G94" si="21"> B61 * 24 * 60</f>
        <v>#N/A</v>
      </c>
      <c r="C94" s="130" t="str">
        <f t="shared" si="21"/>
        <v>#N/A</v>
      </c>
      <c r="D94" s="130" t="str">
        <f t="shared" si="21"/>
        <v>#N/A</v>
      </c>
      <c r="E94" s="130" t="str">
        <f t="shared" si="21"/>
        <v>#N/A</v>
      </c>
      <c r="F94" s="130" t="str">
        <f t="shared" si="21"/>
        <v>#N/A</v>
      </c>
      <c r="G94" s="131" t="str">
        <f t="shared" si="21"/>
        <v>#N/A</v>
      </c>
      <c r="H94" s="146"/>
    </row>
    <row r="95">
      <c r="A95" s="155">
        <f t="shared" si="20"/>
        <v>40196</v>
      </c>
      <c r="B95" s="129" t="str">
        <f t="shared" ref="B95:G95" si="22"> B62 * 24 * 60</f>
        <v>#N/A</v>
      </c>
      <c r="C95" s="130" t="str">
        <f t="shared" si="22"/>
        <v>#N/A</v>
      </c>
      <c r="D95" s="130" t="str">
        <f t="shared" si="22"/>
        <v>#N/A</v>
      </c>
      <c r="E95" s="130" t="str">
        <f t="shared" si="22"/>
        <v>#N/A</v>
      </c>
      <c r="F95" s="130" t="str">
        <f t="shared" si="22"/>
        <v>#N/A</v>
      </c>
      <c r="G95" s="131" t="str">
        <f t="shared" si="22"/>
        <v>#N/A</v>
      </c>
      <c r="H95" s="146"/>
    </row>
    <row r="96">
      <c r="A96" s="155">
        <f t="shared" si="20"/>
        <v>40189</v>
      </c>
      <c r="B96" s="129" t="str">
        <f t="shared" ref="B96:G96" si="23"> B63 * 24 * 60</f>
        <v>#N/A</v>
      </c>
      <c r="C96" s="130" t="str">
        <f t="shared" si="23"/>
        <v>#N/A</v>
      </c>
      <c r="D96" s="130" t="str">
        <f t="shared" si="23"/>
        <v>#N/A</v>
      </c>
      <c r="E96" s="130" t="str">
        <f t="shared" si="23"/>
        <v>#N/A</v>
      </c>
      <c r="F96" s="130" t="str">
        <f t="shared" si="23"/>
        <v>#N/A</v>
      </c>
      <c r="G96" s="131" t="str">
        <f t="shared" si="23"/>
        <v>#N/A</v>
      </c>
      <c r="H96" s="146"/>
    </row>
    <row r="97">
      <c r="A97" s="155">
        <f t="shared" si="20"/>
        <v>40182</v>
      </c>
      <c r="B97" s="129" t="str">
        <f t="shared" ref="B97:G97" si="24"> B64 * 24 * 60</f>
        <v>#N/A</v>
      </c>
      <c r="C97" s="130" t="str">
        <f t="shared" si="24"/>
        <v>#N/A</v>
      </c>
      <c r="D97" s="130" t="str">
        <f t="shared" si="24"/>
        <v>#N/A</v>
      </c>
      <c r="E97" s="130" t="str">
        <f t="shared" si="24"/>
        <v>#N/A</v>
      </c>
      <c r="F97" s="130" t="str">
        <f t="shared" si="24"/>
        <v>#N/A</v>
      </c>
      <c r="G97" s="131" t="str">
        <f t="shared" si="24"/>
        <v>#N/A</v>
      </c>
      <c r="H97" s="146"/>
    </row>
    <row r="98">
      <c r="A98" s="155">
        <f t="shared" si="20"/>
        <v>40175</v>
      </c>
      <c r="B98" s="129" t="str">
        <f t="shared" ref="B98:G98" si="25"> B65 * 24 * 60</f>
        <v>#N/A</v>
      </c>
      <c r="C98" s="130" t="str">
        <f t="shared" si="25"/>
        <v>#N/A</v>
      </c>
      <c r="D98" s="130" t="str">
        <f t="shared" si="25"/>
        <v>#N/A</v>
      </c>
      <c r="E98" s="130" t="str">
        <f t="shared" si="25"/>
        <v>#N/A</v>
      </c>
      <c r="F98" s="130" t="str">
        <f t="shared" si="25"/>
        <v>#N/A</v>
      </c>
      <c r="G98" s="131" t="str">
        <f t="shared" si="25"/>
        <v>#N/A</v>
      </c>
      <c r="H98" s="146"/>
    </row>
    <row r="99">
      <c r="A99" s="155">
        <f t="shared" si="20"/>
        <v>40168</v>
      </c>
      <c r="B99" s="129" t="str">
        <f t="shared" ref="B99:G99" si="26"> B66 * 24 * 60</f>
        <v>#N/A</v>
      </c>
      <c r="C99" s="130" t="str">
        <f t="shared" si="26"/>
        <v>#N/A</v>
      </c>
      <c r="D99" s="130" t="str">
        <f t="shared" si="26"/>
        <v>#N/A</v>
      </c>
      <c r="E99" s="130" t="str">
        <f t="shared" si="26"/>
        <v>#N/A</v>
      </c>
      <c r="F99" s="130" t="str">
        <f t="shared" si="26"/>
        <v>#N/A</v>
      </c>
      <c r="G99" s="131" t="str">
        <f t="shared" si="26"/>
        <v>#N/A</v>
      </c>
      <c r="H99" s="146"/>
    </row>
    <row r="100">
      <c r="A100" s="155">
        <f t="shared" si="20"/>
        <v>40161</v>
      </c>
      <c r="B100" s="129" t="str">
        <f t="shared" ref="B100:G100" si="27"> B67 * 24 * 60</f>
        <v>#N/A</v>
      </c>
      <c r="C100" s="130" t="str">
        <f t="shared" si="27"/>
        <v>#N/A</v>
      </c>
      <c r="D100" s="130" t="str">
        <f t="shared" si="27"/>
        <v>#N/A</v>
      </c>
      <c r="E100" s="130" t="str">
        <f t="shared" si="27"/>
        <v>#N/A</v>
      </c>
      <c r="F100" s="130" t="str">
        <f t="shared" si="27"/>
        <v>#N/A</v>
      </c>
      <c r="G100" s="131" t="str">
        <f t="shared" si="27"/>
        <v>#N/A</v>
      </c>
      <c r="H100" s="146"/>
    </row>
    <row r="101">
      <c r="A101" s="155">
        <f t="shared" si="20"/>
        <v>40154</v>
      </c>
      <c r="B101" s="129" t="str">
        <f t="shared" ref="B101:G101" si="28"> B68 * 24 * 60</f>
        <v>#N/A</v>
      </c>
      <c r="C101" s="130" t="str">
        <f t="shared" si="28"/>
        <v>#N/A</v>
      </c>
      <c r="D101" s="130" t="str">
        <f t="shared" si="28"/>
        <v>#N/A</v>
      </c>
      <c r="E101" s="130" t="str">
        <f t="shared" si="28"/>
        <v>#N/A</v>
      </c>
      <c r="F101" s="130" t="str">
        <f t="shared" si="28"/>
        <v>#N/A</v>
      </c>
      <c r="G101" s="131" t="str">
        <f t="shared" si="28"/>
        <v>#N/A</v>
      </c>
      <c r="H101" s="146"/>
    </row>
    <row r="102">
      <c r="A102" s="155">
        <f t="shared" si="20"/>
        <v>40147</v>
      </c>
      <c r="B102" s="129" t="str">
        <f t="shared" ref="B102:G102" si="29"> B69 * 24 * 60</f>
        <v>#N/A</v>
      </c>
      <c r="C102" s="130" t="str">
        <f t="shared" si="29"/>
        <v>#N/A</v>
      </c>
      <c r="D102" s="130" t="str">
        <f t="shared" si="29"/>
        <v>#N/A</v>
      </c>
      <c r="E102" s="130" t="str">
        <f t="shared" si="29"/>
        <v>#N/A</v>
      </c>
      <c r="F102" s="130" t="str">
        <f t="shared" si="29"/>
        <v>#N/A</v>
      </c>
      <c r="G102" s="131" t="str">
        <f t="shared" si="29"/>
        <v>#N/A</v>
      </c>
      <c r="H102" s="146"/>
    </row>
    <row r="103">
      <c r="A103" s="155">
        <f t="shared" si="20"/>
        <v>40140</v>
      </c>
      <c r="B103" s="129" t="str">
        <f t="shared" ref="B103:G103" si="30"> B70 * 24 * 60</f>
        <v>#N/A</v>
      </c>
      <c r="C103" s="130" t="str">
        <f t="shared" si="30"/>
        <v>#N/A</v>
      </c>
      <c r="D103" s="130" t="str">
        <f t="shared" si="30"/>
        <v>#N/A</v>
      </c>
      <c r="E103" s="130" t="str">
        <f t="shared" si="30"/>
        <v>#N/A</v>
      </c>
      <c r="F103" s="130" t="str">
        <f t="shared" si="30"/>
        <v>#N/A</v>
      </c>
      <c r="G103" s="131" t="str">
        <f t="shared" si="30"/>
        <v>#N/A</v>
      </c>
      <c r="H103" s="146"/>
    </row>
    <row r="104">
      <c r="A104" s="156">
        <f t="shared" si="20"/>
        <v>40133</v>
      </c>
      <c r="B104" s="132" t="str">
        <f t="shared" ref="B104:G104" si="31"> B71 * 24 * 60</f>
        <v>#N/A</v>
      </c>
      <c r="C104" s="133" t="str">
        <f t="shared" si="31"/>
        <v>#N/A</v>
      </c>
      <c r="D104" s="133" t="str">
        <f t="shared" si="31"/>
        <v>#N/A</v>
      </c>
      <c r="E104" s="133" t="str">
        <f t="shared" si="31"/>
        <v>#N/A</v>
      </c>
      <c r="F104" s="133" t="str">
        <f t="shared" si="31"/>
        <v>#N/A</v>
      </c>
      <c r="G104" s="134" t="str">
        <f t="shared" si="31"/>
        <v>#N/A</v>
      </c>
      <c r="H104" s="157"/>
    </row>
  </sheetData>
  <mergeCells count="5">
    <mergeCell ref="A1:B1"/>
    <mergeCell ref="C25:G25"/>
    <mergeCell ref="A74:B74"/>
    <mergeCell ref="A90:B90"/>
    <mergeCell ref="A91:B91"/>
  </mergeCells>
  <dataValidations>
    <dataValidation type="custom" allowBlank="1" showDropDown="1" showInputMessage="1" showErrorMessage="1" prompt="Enter a date to specify the graph range." sqref="A25">
      <formula1>OR(NOT(ISERROR(DATEVALUE(A25))), AND(ISNUMBER(A25), LEFT(CELL("format", A25))="D"))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24.25"/>
    <col customWidth="1" min="2" max="2" width="15.13"/>
    <col customWidth="1" min="3" max="3" width="12.25"/>
    <col customWidth="1" min="4" max="4" width="14.5"/>
    <col customWidth="1" min="5" max="5" width="15.13"/>
    <col customWidth="1" min="6" max="6" width="14.75"/>
    <col customWidth="1" min="7" max="7" width="13.38"/>
    <col customWidth="1" min="8" max="8" width="57.25"/>
  </cols>
  <sheetData>
    <row r="1">
      <c r="A1" s="158" t="s">
        <v>116</v>
      </c>
      <c r="B1" s="158" t="s">
        <v>117</v>
      </c>
      <c r="C1" s="158" t="s">
        <v>118</v>
      </c>
      <c r="D1" s="158" t="s">
        <v>119</v>
      </c>
      <c r="E1" s="158" t="s">
        <v>120</v>
      </c>
      <c r="F1" s="158" t="s">
        <v>121</v>
      </c>
      <c r="G1" s="158" t="s">
        <v>122</v>
      </c>
      <c r="H1" s="158" t="s">
        <v>8</v>
      </c>
    </row>
    <row r="2">
      <c r="A2" s="27" t="s">
        <v>18</v>
      </c>
      <c r="B2" s="159">
        <v>130.0</v>
      </c>
      <c r="C2" s="27">
        <v>0.0</v>
      </c>
      <c r="D2" s="160">
        <v>600.0</v>
      </c>
      <c r="E2" s="161">
        <f t="shared" ref="E2:E17" si="1"> IF( ISBLANK($B2), "", IF( ISBLANK($D2), "", $B2 / $D2 ) )</f>
        <v>0.2166666667</v>
      </c>
      <c r="F2" s="162">
        <v>44114.0</v>
      </c>
      <c r="G2" s="16"/>
      <c r="H2" s="27" t="s">
        <v>123</v>
      </c>
    </row>
    <row r="3">
      <c r="A3" s="27" t="s">
        <v>124</v>
      </c>
      <c r="B3" s="159">
        <v>60.0</v>
      </c>
      <c r="C3" s="27">
        <v>10.0</v>
      </c>
      <c r="D3" s="160">
        <v>17.0</v>
      </c>
      <c r="E3" s="161">
        <f t="shared" si="1"/>
        <v>3.529411765</v>
      </c>
      <c r="F3" s="162">
        <v>45200.0</v>
      </c>
      <c r="G3" s="16"/>
      <c r="H3" s="27" t="s">
        <v>125</v>
      </c>
    </row>
    <row r="4">
      <c r="A4" s="27" t="s">
        <v>29</v>
      </c>
      <c r="B4" s="159">
        <v>180.0</v>
      </c>
      <c r="C4" s="27">
        <v>0.0</v>
      </c>
      <c r="D4" s="25">
        <f>IFERROR(__xludf.DUMMYFUNCTION(" IF( ISBLANK($A4), """", $C4 + SUM( IFERROR( FILTER( LogDistance, LogShoe = $A4), 0) ) + SUM ( IFERROR( FILTER( RaceDistance, RaceShoe = $A4), 0) ) )"),22.18)</f>
        <v>22.18</v>
      </c>
      <c r="E4" s="161">
        <f t="shared" si="1"/>
        <v>8.115419297</v>
      </c>
      <c r="F4" s="162">
        <v>45255.0</v>
      </c>
      <c r="G4" s="16"/>
    </row>
    <row r="5">
      <c r="B5" s="159"/>
      <c r="D5" s="25" t="str">
        <f>IFERROR(__xludf.DUMMYFUNCTION(" IF( ISBLANK($A5), """", $C5 + SUM( IFERROR( FILTER( LogDistance, LogShoe = $A5), 0) ) + SUM ( IFERROR( FILTER( RaceDistance, RaceShoe = $A5), 0) ) )"),"")</f>
        <v/>
      </c>
      <c r="E5" s="161" t="str">
        <f t="shared" si="1"/>
        <v/>
      </c>
      <c r="G5" s="16"/>
    </row>
    <row r="6">
      <c r="B6" s="159"/>
      <c r="D6" s="25" t="str">
        <f>IFERROR(__xludf.DUMMYFUNCTION(" IF( ISBLANK($A6), """", $C6 + SUM( IFERROR( FILTER( LogDistance, LogShoe = $A6), 0) ) + SUM ( IFERROR( FILTER( RaceDistance, RaceShoe = $A6), 0) ) )"),"")</f>
        <v/>
      </c>
      <c r="E6" s="161" t="str">
        <f t="shared" si="1"/>
        <v/>
      </c>
      <c r="F6" s="16"/>
      <c r="G6" s="16"/>
    </row>
    <row r="7">
      <c r="B7" s="159"/>
      <c r="D7" s="25" t="str">
        <f>IFERROR(__xludf.DUMMYFUNCTION(" IF( ISBLANK($A7), """", $C7 + SUM( IFERROR( FILTER( LogDistance, LogShoe = $A7), 0) ) + SUM ( IFERROR( FILTER( RaceDistance, RaceShoe = $A7), 0) ) )"),"")</f>
        <v/>
      </c>
      <c r="E7" s="161" t="str">
        <f t="shared" si="1"/>
        <v/>
      </c>
      <c r="F7" s="16"/>
    </row>
    <row r="8">
      <c r="B8" s="159"/>
      <c r="D8" s="25" t="str">
        <f>IFERROR(__xludf.DUMMYFUNCTION(" IF( ISBLANK($A8), """", $C8 + SUM( IFERROR( FILTER( LogDistance, LogShoe = $A8), 0) ) + SUM ( IFERROR( FILTER( RaceDistance, RaceShoe = $A8), 0) ) )"),"")</f>
        <v/>
      </c>
      <c r="E8" s="161" t="str">
        <f t="shared" si="1"/>
        <v/>
      </c>
      <c r="F8" s="16"/>
      <c r="G8" s="162"/>
    </row>
    <row r="9">
      <c r="D9" s="25" t="str">
        <f>IFERROR(__xludf.DUMMYFUNCTION(" IF( ISBLANK($A9), """", $C9 + SUM( IFERROR( FILTER( LogDistance, LogShoe = $A9), 0) ) + SUM ( IFERROR( FILTER( RaceDistance, RaceShoe = $A9), 0) ) )"),"")</f>
        <v/>
      </c>
      <c r="E9" s="161" t="str">
        <f t="shared" si="1"/>
        <v/>
      </c>
    </row>
    <row r="10">
      <c r="D10" s="25" t="str">
        <f>IFERROR(__xludf.DUMMYFUNCTION(" IF( ISBLANK($A10), """", $C10 + SUM( IFERROR( FILTER( LogDistance, LogShoe = $A10), 0) ) + SUM ( IFERROR( FILTER( RaceDistance, RaceShoe = $A10), 0) ) )"),"")</f>
        <v/>
      </c>
      <c r="E10" s="161" t="str">
        <f t="shared" si="1"/>
        <v/>
      </c>
    </row>
    <row r="11">
      <c r="B11" s="163"/>
      <c r="D11" s="25" t="str">
        <f>IFERROR(__xludf.DUMMYFUNCTION(" IF( ISBLANK($A11), """", $C11 + SUM( IFERROR( FILTER( LogDistance, LogShoe = $A11), 0) ) + SUM ( IFERROR( FILTER( RaceDistance, RaceShoe = $A11), 0) ) )"),"")</f>
        <v/>
      </c>
      <c r="E11" s="161" t="str">
        <f t="shared" si="1"/>
        <v/>
      </c>
    </row>
    <row r="12">
      <c r="B12" s="163"/>
      <c r="D12" s="25" t="str">
        <f>IFERROR(__xludf.DUMMYFUNCTION(" IF( ISBLANK($A12), """", $C12 + SUM( IFERROR( FILTER( LogDistance, LogShoe = $A12), 0) ) + SUM ( IFERROR( FILTER( RaceDistance, RaceShoe = $A12), 0) ) )"),"")</f>
        <v/>
      </c>
      <c r="E12" s="161" t="str">
        <f t="shared" si="1"/>
        <v/>
      </c>
    </row>
    <row r="13">
      <c r="B13" s="163"/>
      <c r="D13" s="25" t="str">
        <f>IFERROR(__xludf.DUMMYFUNCTION(" IF( ISBLANK($A13), """", $C13 + SUM( IFERROR( FILTER( LogDistance, LogShoe = $A13), 0) ) + SUM ( IFERROR( FILTER( RaceDistance, RaceShoe = $A13), 0) ) )"),"")</f>
        <v/>
      </c>
      <c r="E13" s="161" t="str">
        <f t="shared" si="1"/>
        <v/>
      </c>
    </row>
    <row r="14">
      <c r="B14" s="163"/>
      <c r="D14" s="25" t="str">
        <f>IFERROR(__xludf.DUMMYFUNCTION(" IF( ISBLANK($A14), """", $C14 + SUM( IFERROR( FILTER( LogDistance, LogShoe = $A14), 0) ) + SUM ( IFERROR( FILTER( RaceDistance, RaceShoe = $A14), 0) ) )"),"")</f>
        <v/>
      </c>
      <c r="E14" s="161" t="str">
        <f t="shared" si="1"/>
        <v/>
      </c>
    </row>
    <row r="15">
      <c r="B15" s="163"/>
      <c r="D15" s="25" t="str">
        <f>IFERROR(__xludf.DUMMYFUNCTION(" IF( ISBLANK($A15), """", $C15 + SUM( IFERROR( FILTER( LogDistance, LogShoe = $A15), 0) ) + SUM ( IFERROR( FILTER( RaceDistance, RaceShoe = $A15), 0) ) )"),"")</f>
        <v/>
      </c>
      <c r="E15" s="161" t="str">
        <f t="shared" si="1"/>
        <v/>
      </c>
    </row>
    <row r="16">
      <c r="B16" s="163"/>
      <c r="D16" s="25" t="str">
        <f>IFERROR(__xludf.DUMMYFUNCTION(" IF( ISBLANK($A16), """", $C16 + SUM( IFERROR( FILTER( LogDistance, LogShoe = $A16), 0) ) + SUM ( IFERROR( FILTER( RaceDistance, RaceShoe = $A16), 0) ) )"),"")</f>
        <v/>
      </c>
      <c r="E16" s="161" t="str">
        <f t="shared" si="1"/>
        <v/>
      </c>
    </row>
    <row r="17">
      <c r="B17" s="163"/>
      <c r="D17" s="25" t="str">
        <f>IFERROR(__xludf.DUMMYFUNCTION(" IF( ISBLANK($A17), """", $C17 + SUM( IFERROR( FILTER( LogDistance, LogShoe = $A17), 0) ) + SUM ( IFERROR( FILTER( RaceDistance, RaceShoe = $A17), 0) ) )"),"")</f>
        <v/>
      </c>
      <c r="E17" s="161" t="str">
        <f t="shared" si="1"/>
        <v/>
      </c>
    </row>
  </sheetData>
  <dataValidations>
    <dataValidation type="custom" allowBlank="1" showDropDown="1" showInputMessage="1" showErrorMessage="1" prompt="Enter the date you retired this shoe, if it has been retired." sqref="G2:G8 G11:G17">
      <formula1>OR(NOT(ISERROR(DATEVALUE(G2))), AND(ISNUMBER(G2), LEFT(CELL("format", G2))="D"))</formula1>
    </dataValidation>
    <dataValidation type="custom" allowBlank="1" showDropDown="1" showInputMessage="1" showErrorMessage="1" prompt="Enter the date you purchased this shoe." sqref="F2:F8 F11:F17">
      <formula1>OR(NOT(ISERROR(DATEVALUE(F2))), AND(ISNUMBER(F2), LEFT(CELL("format", F2))="D"))</formula1>
    </dataValidation>
    <dataValidation type="decimal" allowBlank="1" showDropDown="1" showInputMessage="1" showErrorMessage="1" prompt="Enter miles incurred before using this log, or 0 for a new shoe." sqref="C2:C8 C11:C17">
      <formula1>0.0</formula1>
      <formula2>1000.0</formula2>
    </dataValidation>
  </dataValidation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13.75"/>
    <col customWidth="1" min="2" max="2" width="81.5"/>
  </cols>
  <sheetData>
    <row r="1">
      <c r="A1" s="158" t="s">
        <v>126</v>
      </c>
      <c r="B1" s="158" t="s">
        <v>127</v>
      </c>
    </row>
    <row r="2">
      <c r="A2" s="164" t="s">
        <v>21</v>
      </c>
      <c r="B2" s="164" t="s">
        <v>128</v>
      </c>
    </row>
    <row r="3">
      <c r="A3" s="165" t="s">
        <v>129</v>
      </c>
      <c r="B3" s="165" t="s">
        <v>130</v>
      </c>
    </row>
    <row r="4">
      <c r="A4" s="165" t="s">
        <v>131</v>
      </c>
      <c r="B4" s="165" t="s">
        <v>132</v>
      </c>
    </row>
    <row r="5">
      <c r="A5" s="165" t="s">
        <v>133</v>
      </c>
      <c r="B5" s="165" t="s">
        <v>134</v>
      </c>
    </row>
    <row r="6">
      <c r="A6" s="165" t="s">
        <v>22</v>
      </c>
      <c r="B6" s="165" t="s">
        <v>135</v>
      </c>
    </row>
    <row r="7">
      <c r="A7" s="165" t="s">
        <v>17</v>
      </c>
      <c r="B7" s="165" t="s">
        <v>136</v>
      </c>
    </row>
  </sheetData>
  <drawing r:id="rId2"/>
  <legacyDrawing r:id="rId3"/>
</worksheet>
</file>